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yam\OneDrive\Documents\"/>
    </mc:Choice>
  </mc:AlternateContent>
  <xr:revisionPtr revIDLastSave="0" documentId="13_ncr:1_{2FF98309-A048-48BB-A158-C86B7DC30DC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ASHPROJ" sheetId="1" r:id="rId1"/>
    <sheet name="Revenue Analysis" sheetId="3" r:id="rId2"/>
    <sheet name="Notes" sheetId="4" r:id="rId3"/>
    <sheet name="Uses &amp; Sources of Funds" sheetId="6" r:id="rId4"/>
    <sheet name="Opening Balance Sheet" sheetId="7" r:id="rId5"/>
    <sheet name="AMORTIZ" sheetId="2" r:id="rId6"/>
  </sheets>
  <definedNames>
    <definedName name="A_1">AMORTIZ!$C$8</definedName>
    <definedName name="A_2">AMORTIZ!$C$10</definedName>
    <definedName name="A_3">AMORTIZ!$C$12</definedName>
    <definedName name="A_4">AMORTIZ!$C$14</definedName>
    <definedName name="_xlnm.Print_Area" localSheetId="0">CASHPROJ!$A$1:$BH$62</definedName>
    <definedName name="_xlnm.Print_Area" localSheetId="2">Notes!$A$1:$T$72</definedName>
    <definedName name="_xlnm.Print_Area" localSheetId="1">'Revenue Analysis'!$A$1:$AY$43</definedName>
    <definedName name="_xlnm.Print_Area">CASHPROJ!$A$1:$S$62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6" i="1" l="1"/>
  <c r="G56" i="1"/>
  <c r="H56" i="1"/>
  <c r="I56" i="1"/>
  <c r="J56" i="1"/>
  <c r="K56" i="1"/>
  <c r="L56" i="1"/>
  <c r="M56" i="1"/>
  <c r="N56" i="1"/>
  <c r="O56" i="1"/>
  <c r="P56" i="1"/>
  <c r="Q39" i="1"/>
  <c r="Q40" i="1"/>
  <c r="Q41" i="1"/>
  <c r="Q42" i="1"/>
  <c r="Q43" i="1"/>
  <c r="Q44" i="1"/>
  <c r="Q45" i="1"/>
  <c r="Q46" i="1"/>
  <c r="Q47" i="1"/>
  <c r="Q48" i="1"/>
  <c r="Q49" i="1"/>
  <c r="Q50" i="1"/>
  <c r="D20" i="1"/>
  <c r="D16" i="3" l="1"/>
  <c r="BE16" i="1" l="1"/>
  <c r="AK16" i="1"/>
  <c r="Q16" i="1"/>
  <c r="J10" i="6"/>
  <c r="C10" i="6"/>
  <c r="E14" i="7"/>
  <c r="E16" i="7" s="1"/>
  <c r="I19" i="7"/>
  <c r="I21" i="7" s="1"/>
  <c r="I13" i="7"/>
  <c r="E17" i="7"/>
  <c r="E19" i="7" s="1"/>
  <c r="E20" i="7"/>
  <c r="E8" i="7"/>
  <c r="E9" i="7"/>
  <c r="J23" i="6"/>
  <c r="J22" i="6"/>
  <c r="C22" i="6"/>
  <c r="J8" i="6"/>
  <c r="J9" i="6"/>
  <c r="J11" i="6"/>
  <c r="J12" i="6"/>
  <c r="J13" i="6"/>
  <c r="J7" i="6"/>
  <c r="C13" i="6"/>
  <c r="C8" i="6"/>
  <c r="C9" i="6"/>
  <c r="C11" i="6"/>
  <c r="C12" i="6"/>
  <c r="C7" i="6"/>
  <c r="I16" i="7"/>
  <c r="I10" i="7"/>
  <c r="BD57" i="1"/>
  <c r="BC57" i="1"/>
  <c r="BB57" i="1"/>
  <c r="BA57" i="1"/>
  <c r="AZ57" i="1"/>
  <c r="AY57" i="1"/>
  <c r="AX57" i="1"/>
  <c r="AW57" i="1"/>
  <c r="AV57" i="1"/>
  <c r="AU57" i="1"/>
  <c r="AT57" i="1"/>
  <c r="AS57" i="1"/>
  <c r="BE56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BE50" i="1"/>
  <c r="BE45" i="1"/>
  <c r="BE44" i="1"/>
  <c r="BE43" i="1"/>
  <c r="BE42" i="1"/>
  <c r="BE41" i="1"/>
  <c r="BE40" i="1"/>
  <c r="BE39" i="1"/>
  <c r="BE38" i="1"/>
  <c r="BE37" i="1"/>
  <c r="AR20" i="1"/>
  <c r="BE20" i="1" s="1"/>
  <c r="BE19" i="1"/>
  <c r="BE18" i="1"/>
  <c r="BE17" i="1"/>
  <c r="BE15" i="1"/>
  <c r="BE14" i="1"/>
  <c r="BE13" i="1"/>
  <c r="BE8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AK56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AK50" i="1"/>
  <c r="AK45" i="1"/>
  <c r="AK44" i="1"/>
  <c r="AK43" i="1"/>
  <c r="AK42" i="1"/>
  <c r="AK41" i="1"/>
  <c r="AK40" i="1"/>
  <c r="AK39" i="1"/>
  <c r="AK38" i="1"/>
  <c r="AK37" i="1"/>
  <c r="X20" i="1"/>
  <c r="AK20" i="1" s="1"/>
  <c r="AK19" i="1"/>
  <c r="AK18" i="1"/>
  <c r="AK17" i="1"/>
  <c r="AK15" i="1"/>
  <c r="AK14" i="1"/>
  <c r="AK13" i="1"/>
  <c r="AK8" i="1"/>
  <c r="BD24" i="1"/>
  <c r="BC24" i="1"/>
  <c r="BB24" i="1"/>
  <c r="BA24" i="1"/>
  <c r="AZ24" i="1"/>
  <c r="AY24" i="1"/>
  <c r="AX24" i="1"/>
  <c r="AW24" i="1"/>
  <c r="AV24" i="1"/>
  <c r="AT24" i="1"/>
  <c r="AW21" i="3"/>
  <c r="AV21" i="3"/>
  <c r="AU21" i="3"/>
  <c r="AT21" i="3"/>
  <c r="AS21" i="3"/>
  <c r="AR21" i="3"/>
  <c r="AQ21" i="3"/>
  <c r="AP21" i="3"/>
  <c r="AO21" i="3"/>
  <c r="AN21" i="3"/>
  <c r="AM21" i="3"/>
  <c r="AL21" i="3"/>
  <c r="AX19" i="3"/>
  <c r="AW16" i="3"/>
  <c r="AV16" i="3"/>
  <c r="AU16" i="3"/>
  <c r="AT16" i="3"/>
  <c r="AS16" i="3"/>
  <c r="AR16" i="3"/>
  <c r="AQ16" i="3"/>
  <c r="AP16" i="3"/>
  <c r="AO16" i="3"/>
  <c r="AN16" i="3"/>
  <c r="AM16" i="3"/>
  <c r="AL16" i="3"/>
  <c r="AX14" i="3"/>
  <c r="AW11" i="3"/>
  <c r="AV11" i="3"/>
  <c r="AU11" i="3"/>
  <c r="AT11" i="3"/>
  <c r="AS11" i="3"/>
  <c r="AR11" i="3"/>
  <c r="AQ11" i="3"/>
  <c r="AP11" i="3"/>
  <c r="AO11" i="3"/>
  <c r="AN11" i="3"/>
  <c r="AM11" i="3"/>
  <c r="AL11" i="3"/>
  <c r="AX9" i="3"/>
  <c r="AJ24" i="1"/>
  <c r="AI24" i="1"/>
  <c r="AH24" i="1"/>
  <c r="AG24" i="1"/>
  <c r="AF24" i="1"/>
  <c r="AE24" i="1"/>
  <c r="AD24" i="1"/>
  <c r="AC24" i="1"/>
  <c r="AB24" i="1"/>
  <c r="AA24" i="1"/>
  <c r="AF21" i="3"/>
  <c r="AE21" i="3"/>
  <c r="AD21" i="3"/>
  <c r="AC21" i="3"/>
  <c r="AB21" i="3"/>
  <c r="AA21" i="3"/>
  <c r="Z21" i="3"/>
  <c r="Y21" i="3"/>
  <c r="X21" i="3"/>
  <c r="W21" i="3"/>
  <c r="V21" i="3"/>
  <c r="U21" i="3"/>
  <c r="AG19" i="3"/>
  <c r="AF16" i="3"/>
  <c r="AE16" i="3"/>
  <c r="AD16" i="3"/>
  <c r="AC16" i="3"/>
  <c r="AB16" i="3"/>
  <c r="AA16" i="3"/>
  <c r="Z16" i="3"/>
  <c r="Y16" i="3"/>
  <c r="X16" i="3"/>
  <c r="W16" i="3"/>
  <c r="V16" i="3"/>
  <c r="U16" i="3"/>
  <c r="AG14" i="3"/>
  <c r="AF11" i="3"/>
  <c r="AE11" i="3"/>
  <c r="AD11" i="3"/>
  <c r="AC11" i="3"/>
  <c r="AB11" i="3"/>
  <c r="AA11" i="3"/>
  <c r="Z11" i="3"/>
  <c r="Y11" i="3"/>
  <c r="X11" i="3"/>
  <c r="W11" i="3"/>
  <c r="V11" i="3"/>
  <c r="U11" i="3"/>
  <c r="AG9" i="3"/>
  <c r="O24" i="1"/>
  <c r="P24" i="1"/>
  <c r="E24" i="1"/>
  <c r="H24" i="1"/>
  <c r="J24" i="1"/>
  <c r="K24" i="1"/>
  <c r="L24" i="1"/>
  <c r="M24" i="1"/>
  <c r="O21" i="3"/>
  <c r="N21" i="3"/>
  <c r="M21" i="3"/>
  <c r="L21" i="3"/>
  <c r="K21" i="3"/>
  <c r="J21" i="3"/>
  <c r="I21" i="3"/>
  <c r="H21" i="3"/>
  <c r="G21" i="3"/>
  <c r="F21" i="3"/>
  <c r="E21" i="3"/>
  <c r="D21" i="3"/>
  <c r="O16" i="3"/>
  <c r="N16" i="3"/>
  <c r="M16" i="3"/>
  <c r="L16" i="3"/>
  <c r="K16" i="3"/>
  <c r="J16" i="3"/>
  <c r="I16" i="3"/>
  <c r="H16" i="3"/>
  <c r="G16" i="3"/>
  <c r="F16" i="3"/>
  <c r="E16" i="3"/>
  <c r="E11" i="3"/>
  <c r="F11" i="3"/>
  <c r="F24" i="3" s="1"/>
  <c r="G11" i="3"/>
  <c r="H11" i="3"/>
  <c r="I11" i="3"/>
  <c r="J11" i="3"/>
  <c r="K11" i="3"/>
  <c r="L11" i="3"/>
  <c r="L24" i="3" s="1"/>
  <c r="L40" i="3" s="1"/>
  <c r="M11" i="3"/>
  <c r="N11" i="3"/>
  <c r="N24" i="3" s="1"/>
  <c r="O11" i="3"/>
  <c r="D11" i="3"/>
  <c r="G24" i="1"/>
  <c r="P19" i="3"/>
  <c r="P14" i="3"/>
  <c r="P9" i="3"/>
  <c r="Q17" i="1"/>
  <c r="Q18" i="1"/>
  <c r="Q19" i="1"/>
  <c r="Q20" i="1"/>
  <c r="AM4" i="3"/>
  <c r="AN4" i="3"/>
  <c r="AO4" i="3"/>
  <c r="AP4" i="3"/>
  <c r="AQ4" i="3"/>
  <c r="AR4" i="3"/>
  <c r="AS4" i="3"/>
  <c r="AT4" i="3"/>
  <c r="AU4" i="3"/>
  <c r="AV4" i="3"/>
  <c r="AW4" i="3"/>
  <c r="AL4" i="3"/>
  <c r="Q8" i="1"/>
  <c r="Q56" i="1"/>
  <c r="F57" i="1"/>
  <c r="G57" i="1"/>
  <c r="H57" i="1"/>
  <c r="I57" i="1"/>
  <c r="J57" i="1"/>
  <c r="K57" i="1"/>
  <c r="L57" i="1"/>
  <c r="M57" i="1"/>
  <c r="N57" i="1"/>
  <c r="O57" i="1"/>
  <c r="P57" i="1"/>
  <c r="E57" i="1"/>
  <c r="D9" i="1"/>
  <c r="Q14" i="1"/>
  <c r="Q13" i="1"/>
  <c r="Q15" i="1"/>
  <c r="V4" i="3"/>
  <c r="W4" i="3"/>
  <c r="X4" i="3"/>
  <c r="Y4" i="3"/>
  <c r="Z4" i="3"/>
  <c r="AA4" i="3"/>
  <c r="AB4" i="3"/>
  <c r="AC4" i="3"/>
  <c r="AD4" i="3"/>
  <c r="AE4" i="3"/>
  <c r="AF4" i="3"/>
  <c r="U4" i="3"/>
  <c r="E4" i="3"/>
  <c r="F4" i="3"/>
  <c r="G4" i="3"/>
  <c r="H4" i="3"/>
  <c r="I4" i="3"/>
  <c r="J4" i="3"/>
  <c r="K4" i="3"/>
  <c r="L4" i="3"/>
  <c r="M4" i="3"/>
  <c r="N4" i="3"/>
  <c r="O4" i="3"/>
  <c r="D4" i="3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C17" i="2"/>
  <c r="C28" i="2"/>
  <c r="Q37" i="1"/>
  <c r="Q7" i="1"/>
  <c r="AS24" i="3"/>
  <c r="Z24" i="1"/>
  <c r="Z30" i="1" s="1"/>
  <c r="P32" i="1"/>
  <c r="N32" i="1"/>
  <c r="O32" i="1"/>
  <c r="AL24" i="3"/>
  <c r="AS23" i="1" s="1"/>
  <c r="N24" i="1"/>
  <c r="K24" i="3" l="1"/>
  <c r="L23" i="1" s="1"/>
  <c r="E32" i="1"/>
  <c r="H24" i="3"/>
  <c r="I23" i="1" s="1"/>
  <c r="I51" i="1" s="1"/>
  <c r="M24" i="3"/>
  <c r="G34" i="2"/>
  <c r="D61" i="1"/>
  <c r="E7" i="1" s="1"/>
  <c r="E9" i="1" s="1"/>
  <c r="Q9" i="1"/>
  <c r="I23" i="7"/>
  <c r="K19" i="2"/>
  <c r="Y24" i="3"/>
  <c r="AC23" i="1" s="1"/>
  <c r="AC25" i="1" s="1"/>
  <c r="AC27" i="1" s="1"/>
  <c r="AC24" i="3"/>
  <c r="X24" i="3"/>
  <c r="AF24" i="3"/>
  <c r="AJ23" i="1" s="1"/>
  <c r="AJ25" i="1" s="1"/>
  <c r="AJ31" i="1" s="1"/>
  <c r="AG21" i="3"/>
  <c r="AE24" i="3"/>
  <c r="AF30" i="1"/>
  <c r="Z24" i="3"/>
  <c r="Z40" i="3" s="1"/>
  <c r="E21" i="7"/>
  <c r="AH30" i="1"/>
  <c r="AD23" i="1"/>
  <c r="AD25" i="1" s="1"/>
  <c r="K27" i="2"/>
  <c r="AD24" i="3"/>
  <c r="AH23" i="1" s="1"/>
  <c r="AH25" i="1" s="1"/>
  <c r="AH27" i="1" s="1"/>
  <c r="AC30" i="1"/>
  <c r="AZ30" i="1"/>
  <c r="AV30" i="1"/>
  <c r="Q57" i="1"/>
  <c r="AD30" i="1"/>
  <c r="AI30" i="1"/>
  <c r="AK51" i="1"/>
  <c r="K12" i="2"/>
  <c r="V24" i="3"/>
  <c r="Z23" i="1" s="1"/>
  <c r="AG30" i="1"/>
  <c r="AR24" i="3"/>
  <c r="AR40" i="3" s="1"/>
  <c r="AV24" i="3"/>
  <c r="BC23" i="1" s="1"/>
  <c r="AP24" i="3"/>
  <c r="AW23" i="1" s="1"/>
  <c r="AW25" i="1" s="1"/>
  <c r="BB30" i="1"/>
  <c r="AK57" i="1"/>
  <c r="BC30" i="1"/>
  <c r="AN24" i="3"/>
  <c r="AU23" i="1" s="1"/>
  <c r="P21" i="3"/>
  <c r="U24" i="3"/>
  <c r="Y23" i="1" s="1"/>
  <c r="AA30" i="1"/>
  <c r="AX30" i="1"/>
  <c r="Y40" i="3"/>
  <c r="G24" i="3"/>
  <c r="H23" i="1" s="1"/>
  <c r="AQ24" i="3"/>
  <c r="AU24" i="3"/>
  <c r="AX16" i="3"/>
  <c r="AW30" i="1"/>
  <c r="AW24" i="3"/>
  <c r="BD23" i="1" s="1"/>
  <c r="BD25" i="1" s="1"/>
  <c r="M40" i="3"/>
  <c r="N23" i="1"/>
  <c r="M23" i="1"/>
  <c r="O24" i="3"/>
  <c r="E24" i="3"/>
  <c r="E40" i="3" s="1"/>
  <c r="G19" i="2"/>
  <c r="K40" i="3"/>
  <c r="AG23" i="1"/>
  <c r="AG25" i="1" s="1"/>
  <c r="AC40" i="3"/>
  <c r="BC25" i="1"/>
  <c r="K33" i="2"/>
  <c r="K16" i="2"/>
  <c r="K29" i="2"/>
  <c r="K30" i="2"/>
  <c r="K17" i="2"/>
  <c r="K6" i="2"/>
  <c r="K10" i="2"/>
  <c r="K11" i="2"/>
  <c r="K37" i="2"/>
  <c r="K13" i="2"/>
  <c r="K7" i="2"/>
  <c r="K22" i="2"/>
  <c r="K26" i="2"/>
  <c r="K31" i="2"/>
  <c r="K14" i="2"/>
  <c r="K36" i="2"/>
  <c r="K15" i="2"/>
  <c r="K8" i="2"/>
  <c r="K32" i="2"/>
  <c r="K38" i="2"/>
  <c r="K3" i="2"/>
  <c r="K21" i="2"/>
  <c r="K20" i="2"/>
  <c r="K23" i="2"/>
  <c r="K5" i="2"/>
  <c r="K35" i="2"/>
  <c r="K25" i="2"/>
  <c r="K28" i="2"/>
  <c r="K4" i="2"/>
  <c r="K18" i="2"/>
  <c r="K9" i="2"/>
  <c r="K24" i="2"/>
  <c r="K34" i="2"/>
  <c r="F24" i="1"/>
  <c r="N40" i="3"/>
  <c r="O23" i="1"/>
  <c r="AS40" i="3"/>
  <c r="AZ23" i="1"/>
  <c r="AZ25" i="1" s="1"/>
  <c r="AB24" i="3"/>
  <c r="AG11" i="3"/>
  <c r="AB23" i="1"/>
  <c r="AB25" i="1" s="1"/>
  <c r="X40" i="3"/>
  <c r="AE30" i="1"/>
  <c r="AA24" i="3"/>
  <c r="AI23" i="1"/>
  <c r="AI25" i="1" s="1"/>
  <c r="AE40" i="3"/>
  <c r="Y24" i="1"/>
  <c r="AB30" i="1"/>
  <c r="AJ30" i="1"/>
  <c r="AY23" i="1"/>
  <c r="AY25" i="1" s="1"/>
  <c r="AU24" i="1"/>
  <c r="AP40" i="3"/>
  <c r="I24" i="1"/>
  <c r="BA30" i="1"/>
  <c r="BD30" i="1"/>
  <c r="AL40" i="3"/>
  <c r="J24" i="3"/>
  <c r="F40" i="3"/>
  <c r="G23" i="1"/>
  <c r="AM24" i="3"/>
  <c r="AX11" i="3"/>
  <c r="AT30" i="1"/>
  <c r="I24" i="3"/>
  <c r="AO24" i="3"/>
  <c r="AX21" i="3"/>
  <c r="BE57" i="1"/>
  <c r="J26" i="6"/>
  <c r="F23" i="6" s="1"/>
  <c r="L3" i="2"/>
  <c r="L4" i="2" s="1"/>
  <c r="L5" i="2" s="1"/>
  <c r="L6" i="2" s="1"/>
  <c r="L7" i="2" s="1"/>
  <c r="L8" i="2" s="1"/>
  <c r="L9" i="2" s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G20" i="2"/>
  <c r="D24" i="3"/>
  <c r="E23" i="1" s="1"/>
  <c r="P11" i="3"/>
  <c r="P16" i="3"/>
  <c r="W24" i="3"/>
  <c r="AG16" i="3"/>
  <c r="AT24" i="3"/>
  <c r="AS24" i="1"/>
  <c r="AY30" i="1"/>
  <c r="BE51" i="1"/>
  <c r="G25" i="1" l="1"/>
  <c r="G27" i="1" s="1"/>
  <c r="G51" i="1"/>
  <c r="O25" i="1"/>
  <c r="O27" i="1" s="1"/>
  <c r="O51" i="1"/>
  <c r="M25" i="1"/>
  <c r="M27" i="1" s="1"/>
  <c r="M51" i="1"/>
  <c r="H25" i="1"/>
  <c r="H27" i="1" s="1"/>
  <c r="H51" i="1"/>
  <c r="N25" i="1"/>
  <c r="N34" i="1" s="1"/>
  <c r="N51" i="1"/>
  <c r="E25" i="1"/>
  <c r="L25" i="1"/>
  <c r="L51" i="1"/>
  <c r="G40" i="3"/>
  <c r="H40" i="3"/>
  <c r="AN40" i="3"/>
  <c r="J14" i="6"/>
  <c r="J17" i="6" s="1"/>
  <c r="E7" i="7"/>
  <c r="E10" i="7" s="1"/>
  <c r="E23" i="7" s="1"/>
  <c r="AF40" i="3"/>
  <c r="V40" i="3"/>
  <c r="AJ32" i="1"/>
  <c r="AJ34" i="1" s="1"/>
  <c r="AJ59" i="1" s="1"/>
  <c r="AW40" i="3"/>
  <c r="AC31" i="1"/>
  <c r="AC32" i="1" s="1"/>
  <c r="AC34" i="1" s="1"/>
  <c r="AC59" i="1" s="1"/>
  <c r="AJ27" i="1"/>
  <c r="AD40" i="3"/>
  <c r="AV40" i="3"/>
  <c r="AX23" i="1"/>
  <c r="AX25" i="1" s="1"/>
  <c r="AQ40" i="3"/>
  <c r="U40" i="3"/>
  <c r="BB23" i="1"/>
  <c r="BB25" i="1" s="1"/>
  <c r="AU40" i="3"/>
  <c r="AH31" i="1"/>
  <c r="AH32" i="1" s="1"/>
  <c r="AH34" i="1" s="1"/>
  <c r="AH59" i="1" s="1"/>
  <c r="P23" i="1"/>
  <c r="O40" i="3"/>
  <c r="F23" i="1"/>
  <c r="F22" i="6"/>
  <c r="AV23" i="1"/>
  <c r="AV25" i="1" s="1"/>
  <c r="AO40" i="3"/>
  <c r="I25" i="1"/>
  <c r="AW31" i="1"/>
  <c r="AW32" i="1" s="1"/>
  <c r="AW34" i="1" s="1"/>
  <c r="AW59" i="1" s="1"/>
  <c r="AW27" i="1"/>
  <c r="AE23" i="1"/>
  <c r="AE25" i="1" s="1"/>
  <c r="AA40" i="3"/>
  <c r="Q24" i="1"/>
  <c r="AS30" i="1"/>
  <c r="BE24" i="1"/>
  <c r="AS25" i="1"/>
  <c r="AA23" i="1"/>
  <c r="AA25" i="1" s="1"/>
  <c r="W40" i="3"/>
  <c r="AG24" i="3"/>
  <c r="I40" i="3"/>
  <c r="J23" i="1"/>
  <c r="AT23" i="1"/>
  <c r="AM40" i="3"/>
  <c r="K23" i="1"/>
  <c r="J40" i="3"/>
  <c r="Z25" i="1"/>
  <c r="BD27" i="1"/>
  <c r="BD31" i="1"/>
  <c r="BD32" i="1" s="1"/>
  <c r="BD34" i="1" s="1"/>
  <c r="BD59" i="1" s="1"/>
  <c r="G32" i="1"/>
  <c r="AU25" i="1"/>
  <c r="AU30" i="1"/>
  <c r="AF23" i="1"/>
  <c r="AF25" i="1" s="1"/>
  <c r="AB40" i="3"/>
  <c r="D40" i="3"/>
  <c r="P24" i="3"/>
  <c r="M32" i="1"/>
  <c r="M34" i="1" s="1"/>
  <c r="AX24" i="3"/>
  <c r="H32" i="1"/>
  <c r="AY27" i="1"/>
  <c r="AY31" i="1"/>
  <c r="AY32" i="1" s="1"/>
  <c r="AY34" i="1" s="1"/>
  <c r="AY59" i="1" s="1"/>
  <c r="AK24" i="1"/>
  <c r="Y30" i="1"/>
  <c r="AB31" i="1"/>
  <c r="AB32" i="1" s="1"/>
  <c r="AB34" i="1" s="1"/>
  <c r="AB59" i="1" s="1"/>
  <c r="AB27" i="1"/>
  <c r="AD27" i="1"/>
  <c r="AD31" i="1"/>
  <c r="AD32" i="1" s="1"/>
  <c r="AD34" i="1" s="1"/>
  <c r="AD59" i="1" s="1"/>
  <c r="AZ31" i="1"/>
  <c r="AZ32" i="1" s="1"/>
  <c r="AZ34" i="1" s="1"/>
  <c r="AZ59" i="1" s="1"/>
  <c r="AZ27" i="1"/>
  <c r="BC31" i="1"/>
  <c r="BC32" i="1" s="1"/>
  <c r="BC34" i="1" s="1"/>
  <c r="BC59" i="1" s="1"/>
  <c r="BC27" i="1"/>
  <c r="AG31" i="1"/>
  <c r="AG32" i="1" s="1"/>
  <c r="AG34" i="1" s="1"/>
  <c r="AG59" i="1" s="1"/>
  <c r="AG27" i="1"/>
  <c r="L32" i="1"/>
  <c r="L34" i="1" s="1"/>
  <c r="L27" i="1"/>
  <c r="BA23" i="1"/>
  <c r="BA25" i="1" s="1"/>
  <c r="AT40" i="3"/>
  <c r="Y25" i="1"/>
  <c r="AI31" i="1"/>
  <c r="AI32" i="1" s="1"/>
  <c r="AI34" i="1" s="1"/>
  <c r="AI59" i="1" s="1"/>
  <c r="AI27" i="1"/>
  <c r="O34" i="1" l="1"/>
  <c r="G34" i="1"/>
  <c r="G59" i="1" s="1"/>
  <c r="O59" i="1"/>
  <c r="N27" i="1"/>
  <c r="H34" i="1"/>
  <c r="H59" i="1" s="1"/>
  <c r="M59" i="1"/>
  <c r="F25" i="1"/>
  <c r="F51" i="1"/>
  <c r="J25" i="1"/>
  <c r="J27" i="1" s="1"/>
  <c r="J51" i="1"/>
  <c r="E51" i="1"/>
  <c r="L59" i="1"/>
  <c r="P25" i="1"/>
  <c r="P51" i="1"/>
  <c r="K25" i="1"/>
  <c r="K51" i="1"/>
  <c r="N59" i="1"/>
  <c r="AX40" i="3"/>
  <c r="BB27" i="1"/>
  <c r="BB31" i="1"/>
  <c r="BB32" i="1" s="1"/>
  <c r="BB34" i="1" s="1"/>
  <c r="BB59" i="1" s="1"/>
  <c r="AG40" i="3"/>
  <c r="AX27" i="1"/>
  <c r="AX31" i="1"/>
  <c r="AX32" i="1" s="1"/>
  <c r="AX34" i="1" s="1"/>
  <c r="AX59" i="1" s="1"/>
  <c r="AK23" i="1"/>
  <c r="AK25" i="1" s="1"/>
  <c r="P34" i="1"/>
  <c r="P27" i="1"/>
  <c r="AK30" i="1"/>
  <c r="AT25" i="1"/>
  <c r="BE23" i="1"/>
  <c r="Y31" i="1"/>
  <c r="Y27" i="1"/>
  <c r="AF27" i="1"/>
  <c r="AF31" i="1"/>
  <c r="AF32" i="1" s="1"/>
  <c r="AF34" i="1" s="1"/>
  <c r="AF59" i="1" s="1"/>
  <c r="J32" i="1"/>
  <c r="AA31" i="1"/>
  <c r="AA32" i="1" s="1"/>
  <c r="AA34" i="1" s="1"/>
  <c r="AA59" i="1" s="1"/>
  <c r="AA27" i="1"/>
  <c r="I27" i="1"/>
  <c r="I32" i="1"/>
  <c r="I34" i="1" s="1"/>
  <c r="I59" i="1" s="1"/>
  <c r="P40" i="3"/>
  <c r="K27" i="1"/>
  <c r="K32" i="1"/>
  <c r="K34" i="1" s="1"/>
  <c r="AS31" i="1"/>
  <c r="AS32" i="1" s="1"/>
  <c r="AS34" i="1" s="1"/>
  <c r="AS59" i="1" s="1"/>
  <c r="AS27" i="1"/>
  <c r="Q30" i="1"/>
  <c r="F32" i="1"/>
  <c r="F27" i="1"/>
  <c r="BE30" i="1"/>
  <c r="AE31" i="1"/>
  <c r="AE32" i="1" s="1"/>
  <c r="AE34" i="1" s="1"/>
  <c r="AE59" i="1" s="1"/>
  <c r="AE27" i="1"/>
  <c r="AV31" i="1"/>
  <c r="AV32" i="1" s="1"/>
  <c r="AV34" i="1" s="1"/>
  <c r="AV59" i="1" s="1"/>
  <c r="AV27" i="1"/>
  <c r="BA31" i="1"/>
  <c r="BA32" i="1" s="1"/>
  <c r="BA34" i="1" s="1"/>
  <c r="BA59" i="1" s="1"/>
  <c r="BA27" i="1"/>
  <c r="Q23" i="1"/>
  <c r="AU27" i="1"/>
  <c r="AU31" i="1"/>
  <c r="AU32" i="1" s="1"/>
  <c r="AU34" i="1" s="1"/>
  <c r="AU59" i="1" s="1"/>
  <c r="Z27" i="1"/>
  <c r="Z31" i="1"/>
  <c r="Z32" i="1" s="1"/>
  <c r="Z34" i="1" s="1"/>
  <c r="Z59" i="1" s="1"/>
  <c r="F34" i="1" l="1"/>
  <c r="F59" i="1" s="1"/>
  <c r="Q38" i="1"/>
  <c r="Q51" i="1" s="1"/>
  <c r="K59" i="1"/>
  <c r="J34" i="1"/>
  <c r="J59" i="1" s="1"/>
  <c r="P59" i="1"/>
  <c r="AK31" i="1"/>
  <c r="AK32" i="1" s="1"/>
  <c r="AK27" i="1"/>
  <c r="BE25" i="1"/>
  <c r="E27" i="1"/>
  <c r="AL44" i="1"/>
  <c r="AL40" i="1"/>
  <c r="AL37" i="1"/>
  <c r="AL41" i="1"/>
  <c r="AL57" i="1"/>
  <c r="AL38" i="1"/>
  <c r="AL45" i="1"/>
  <c r="AL39" i="1"/>
  <c r="AL25" i="1"/>
  <c r="AL43" i="1"/>
  <c r="AL50" i="1"/>
  <c r="AL42" i="1"/>
  <c r="AL51" i="1"/>
  <c r="AL24" i="1"/>
  <c r="AL23" i="1"/>
  <c r="Q25" i="1"/>
  <c r="AT31" i="1"/>
  <c r="AT32" i="1" s="1"/>
  <c r="AT34" i="1" s="1"/>
  <c r="AT59" i="1" s="1"/>
  <c r="AT27" i="1"/>
  <c r="BE27" i="1" s="1"/>
  <c r="Y32" i="1"/>
  <c r="Y34" i="1" s="1"/>
  <c r="Y59" i="1" s="1"/>
  <c r="R23" i="1" l="1"/>
  <c r="R44" i="1"/>
  <c r="R46" i="1"/>
  <c r="R45" i="1"/>
  <c r="R47" i="1"/>
  <c r="R48" i="1"/>
  <c r="R49" i="1"/>
  <c r="AL32" i="1"/>
  <c r="AK34" i="1"/>
  <c r="AL34" i="1" s="1"/>
  <c r="BE31" i="1"/>
  <c r="BE32" i="1" s="1"/>
  <c r="BF32" i="1" s="1"/>
  <c r="Q27" i="1"/>
  <c r="BF41" i="1"/>
  <c r="BF38" i="1"/>
  <c r="BF44" i="1"/>
  <c r="BF42" i="1"/>
  <c r="BF40" i="1"/>
  <c r="BF37" i="1"/>
  <c r="BF25" i="1"/>
  <c r="BF50" i="1"/>
  <c r="BF45" i="1"/>
  <c r="BF43" i="1"/>
  <c r="BF39" i="1"/>
  <c r="BF51" i="1"/>
  <c r="BF57" i="1"/>
  <c r="BF24" i="1"/>
  <c r="Q31" i="1"/>
  <c r="Q32" i="1" s="1"/>
  <c r="R32" i="1" s="1"/>
  <c r="E34" i="1"/>
  <c r="E59" i="1" s="1"/>
  <c r="BF23" i="1"/>
  <c r="R50" i="1"/>
  <c r="R41" i="1"/>
  <c r="R42" i="1"/>
  <c r="R25" i="1"/>
  <c r="R57" i="1"/>
  <c r="R37" i="1"/>
  <c r="R38" i="1"/>
  <c r="R40" i="1"/>
  <c r="R39" i="1"/>
  <c r="R43" i="1"/>
  <c r="R51" i="1"/>
  <c r="R24" i="1"/>
  <c r="BE34" i="1" l="1"/>
  <c r="BF34" i="1" s="1"/>
  <c r="AK59" i="1"/>
  <c r="AL59" i="1" s="1"/>
  <c r="E53" i="1"/>
  <c r="E61" i="1" s="1"/>
  <c r="F7" i="1" s="1"/>
  <c r="F9" i="1" s="1"/>
  <c r="F53" i="1" s="1"/>
  <c r="F61" i="1" s="1"/>
  <c r="G7" i="1" s="1"/>
  <c r="G9" i="1" s="1"/>
  <c r="G53" i="1" s="1"/>
  <c r="G61" i="1" s="1"/>
  <c r="H7" i="1" s="1"/>
  <c r="H9" i="1" s="1"/>
  <c r="H53" i="1" s="1"/>
  <c r="H61" i="1" s="1"/>
  <c r="I7" i="1" s="1"/>
  <c r="I9" i="1" s="1"/>
  <c r="I53" i="1" s="1"/>
  <c r="I61" i="1" s="1"/>
  <c r="J7" i="1" s="1"/>
  <c r="J9" i="1" s="1"/>
  <c r="J53" i="1" s="1"/>
  <c r="J61" i="1" s="1"/>
  <c r="K7" i="1" s="1"/>
  <c r="K9" i="1" s="1"/>
  <c r="K53" i="1" s="1"/>
  <c r="K61" i="1" s="1"/>
  <c r="L7" i="1" s="1"/>
  <c r="L9" i="1" s="1"/>
  <c r="L53" i="1" s="1"/>
  <c r="L61" i="1" s="1"/>
  <c r="M7" i="1" s="1"/>
  <c r="M9" i="1" s="1"/>
  <c r="M53" i="1" s="1"/>
  <c r="M61" i="1" s="1"/>
  <c r="N7" i="1" s="1"/>
  <c r="N9" i="1" s="1"/>
  <c r="N53" i="1" s="1"/>
  <c r="N61" i="1" s="1"/>
  <c r="O7" i="1" s="1"/>
  <c r="O9" i="1" s="1"/>
  <c r="O53" i="1" s="1"/>
  <c r="O61" i="1" s="1"/>
  <c r="P7" i="1" s="1"/>
  <c r="P9" i="1" s="1"/>
  <c r="P53" i="1" s="1"/>
  <c r="P61" i="1" s="1"/>
  <c r="Q61" i="1" s="1"/>
  <c r="Q53" i="1"/>
  <c r="Q34" i="1"/>
  <c r="BE59" i="1" l="1"/>
  <c r="BF59" i="1" s="1"/>
  <c r="X7" i="1"/>
  <c r="AK7" i="1" s="1"/>
  <c r="AK9" i="1" s="1"/>
  <c r="AK53" i="1" s="1"/>
  <c r="R34" i="1"/>
  <c r="Q59" i="1"/>
  <c r="R59" i="1" s="1"/>
  <c r="X9" i="1" l="1"/>
  <c r="X61" i="1" s="1"/>
  <c r="Y7" i="1" s="1"/>
  <c r="Y9" i="1" s="1"/>
  <c r="Y53" i="1" s="1"/>
  <c r="Y61" i="1" s="1"/>
  <c r="Z7" i="1" s="1"/>
  <c r="Z9" i="1" s="1"/>
  <c r="Z53" i="1" s="1"/>
  <c r="Z61" i="1" s="1"/>
  <c r="AA7" i="1" s="1"/>
  <c r="AA9" i="1" s="1"/>
  <c r="AA53" i="1" s="1"/>
  <c r="AA61" i="1" s="1"/>
  <c r="AB7" i="1" s="1"/>
  <c r="AB9" i="1" s="1"/>
  <c r="AB53" i="1" s="1"/>
  <c r="AB61" i="1" s="1"/>
  <c r="AC7" i="1" s="1"/>
  <c r="AC9" i="1" s="1"/>
  <c r="AC53" i="1" s="1"/>
  <c r="AC61" i="1" s="1"/>
  <c r="AD7" i="1" s="1"/>
  <c r="AD9" i="1" s="1"/>
  <c r="AD53" i="1" s="1"/>
  <c r="AD61" i="1" s="1"/>
  <c r="AE7" i="1" s="1"/>
  <c r="AE9" i="1" s="1"/>
  <c r="AE53" i="1" s="1"/>
  <c r="AE61" i="1" s="1"/>
  <c r="AF7" i="1" s="1"/>
  <c r="AF9" i="1" s="1"/>
  <c r="AF53" i="1" s="1"/>
  <c r="AF61" i="1" s="1"/>
  <c r="AG7" i="1" s="1"/>
  <c r="AG9" i="1" s="1"/>
  <c r="AG53" i="1" s="1"/>
  <c r="AG61" i="1" s="1"/>
  <c r="AH7" i="1" s="1"/>
  <c r="AH9" i="1" s="1"/>
  <c r="AH53" i="1" s="1"/>
  <c r="AH61" i="1" s="1"/>
  <c r="AI7" i="1" s="1"/>
  <c r="AI9" i="1" s="1"/>
  <c r="AI53" i="1" s="1"/>
  <c r="AI61" i="1" s="1"/>
  <c r="AJ7" i="1" s="1"/>
  <c r="AJ9" i="1" s="1"/>
  <c r="AJ53" i="1" s="1"/>
  <c r="AJ61" i="1" s="1"/>
  <c r="AK61" i="1" s="1"/>
  <c r="AR7" i="1" l="1"/>
  <c r="BE7" i="1" s="1"/>
  <c r="BE9" i="1" s="1"/>
  <c r="BE53" i="1" s="1"/>
  <c r="AR9" i="1" l="1"/>
  <c r="AR61" i="1" s="1"/>
  <c r="AS7" i="1" s="1"/>
  <c r="AS9" i="1" s="1"/>
  <c r="AS53" i="1" s="1"/>
  <c r="AS61" i="1" s="1"/>
  <c r="AT7" i="1" s="1"/>
  <c r="AT9" i="1" s="1"/>
  <c r="AT53" i="1" s="1"/>
  <c r="AT61" i="1" s="1"/>
  <c r="AU7" i="1" s="1"/>
  <c r="AU9" i="1" s="1"/>
  <c r="AU53" i="1" s="1"/>
  <c r="AU61" i="1" s="1"/>
  <c r="AV7" i="1" s="1"/>
  <c r="AV9" i="1" s="1"/>
  <c r="AV53" i="1" s="1"/>
  <c r="AV61" i="1" s="1"/>
  <c r="AW7" i="1" s="1"/>
  <c r="AW9" i="1" s="1"/>
  <c r="AW53" i="1" s="1"/>
  <c r="AW61" i="1" s="1"/>
  <c r="AX7" i="1" s="1"/>
  <c r="AX9" i="1" s="1"/>
  <c r="AX53" i="1" s="1"/>
  <c r="AX61" i="1" s="1"/>
  <c r="AY7" i="1" s="1"/>
  <c r="AY9" i="1" s="1"/>
  <c r="AY53" i="1" s="1"/>
  <c r="AY61" i="1" s="1"/>
  <c r="AZ7" i="1" s="1"/>
  <c r="AZ9" i="1" s="1"/>
  <c r="AZ53" i="1" s="1"/>
  <c r="AZ61" i="1" s="1"/>
  <c r="BA7" i="1" s="1"/>
  <c r="BA9" i="1" s="1"/>
  <c r="BA53" i="1" s="1"/>
  <c r="BA61" i="1" s="1"/>
  <c r="BB7" i="1" s="1"/>
  <c r="BB9" i="1" s="1"/>
  <c r="BB53" i="1" s="1"/>
  <c r="BB61" i="1" s="1"/>
  <c r="BC7" i="1" s="1"/>
  <c r="BC9" i="1" s="1"/>
  <c r="BC53" i="1" s="1"/>
  <c r="BC61" i="1" s="1"/>
  <c r="BD7" i="1" s="1"/>
  <c r="BD9" i="1" s="1"/>
  <c r="BD53" i="1" s="1"/>
  <c r="BD61" i="1" s="1"/>
  <c r="BE61" i="1" s="1"/>
</calcChain>
</file>

<file path=xl/sharedStrings.xml><?xml version="1.0" encoding="utf-8"?>
<sst xmlns="http://schemas.openxmlformats.org/spreadsheetml/2006/main" count="285" uniqueCount="190">
  <si>
    <t>YEAR END</t>
  </si>
  <si>
    <t>PERCENT</t>
  </si>
  <si>
    <t>TOTALS</t>
  </si>
  <si>
    <t>OF SALES</t>
  </si>
  <si>
    <t>BEGINNING CASH</t>
  </si>
  <si>
    <t>CASH-ON-HAND</t>
  </si>
  <si>
    <t>NEW LOAN TOTAL</t>
  </si>
  <si>
    <t>NET PROFIT(LOSS)</t>
  </si>
  <si>
    <t>Start-Up</t>
  </si>
  <si>
    <t>INVESTING EXPENSES</t>
  </si>
  <si>
    <t>TOTAL INVESTING EXPENSES</t>
  </si>
  <si>
    <t>OPERATING EXPENSES</t>
  </si>
  <si>
    <t>TOTAL OPERATING EXPENSES</t>
  </si>
  <si>
    <t>Miscellaneous</t>
  </si>
  <si>
    <t>TOTAL REVENUES</t>
  </si>
  <si>
    <t>GROSS PROFIT</t>
  </si>
  <si>
    <t>TOTAL COST OF GOODS</t>
  </si>
  <si>
    <t xml:space="preserve">This is a simple to operate program that will provide you with both the monthly </t>
  </si>
  <si>
    <t>AMORTIZATION TABLE</t>
  </si>
  <si>
    <t xml:space="preserve">payment for a loan and a three year amortization schedule.  Use the mouse or the </t>
  </si>
  <si>
    <t>Principal</t>
  </si>
  <si>
    <t>Interest</t>
  </si>
  <si>
    <t>Balance</t>
  </si>
  <si>
    <t>keyboard arrow keys to select the cells and input the data for the loan amount,</t>
  </si>
  <si>
    <t>Month 1</t>
  </si>
  <si>
    <t>term in total months, and the annual interest rate to be charged by the bank.  You</t>
  </si>
  <si>
    <t>Month 2</t>
  </si>
  <si>
    <t xml:space="preserve">will be provided with the monthly payment below and the first three years' </t>
  </si>
  <si>
    <t>Month 3</t>
  </si>
  <si>
    <t>amortization at the right.</t>
  </si>
  <si>
    <t>Month 4</t>
  </si>
  <si>
    <t>Month 5</t>
  </si>
  <si>
    <t xml:space="preserve">LOAN AMOUNT    </t>
  </si>
  <si>
    <t>Month 6</t>
  </si>
  <si>
    <t>Month 7</t>
  </si>
  <si>
    <t>TERM</t>
  </si>
  <si>
    <t>Month 8</t>
  </si>
  <si>
    <t>Month 9</t>
  </si>
  <si>
    <t>INTEREST RATE</t>
  </si>
  <si>
    <t>Month 10</t>
  </si>
  <si>
    <t>Month 11</t>
  </si>
  <si>
    <t>PAYMENT</t>
  </si>
  <si>
    <t>Month 12</t>
  </si>
  <si>
    <t>Month 13</t>
  </si>
  <si>
    <t>Month 14</t>
  </si>
  <si>
    <t>Month 15</t>
  </si>
  <si>
    <t>Month 16</t>
  </si>
  <si>
    <t>Month 17</t>
  </si>
  <si>
    <t>Month 18</t>
  </si>
  <si>
    <t>Month 19</t>
  </si>
  <si>
    <t>Month 20</t>
  </si>
  <si>
    <t>Month 21</t>
  </si>
  <si>
    <t>Month 22</t>
  </si>
  <si>
    <t>Month 23</t>
  </si>
  <si>
    <t>Month 24</t>
  </si>
  <si>
    <t>Month 26</t>
  </si>
  <si>
    <t>Month 27</t>
  </si>
  <si>
    <t>Month 28</t>
  </si>
  <si>
    <t>Month 29</t>
  </si>
  <si>
    <t>Month 30</t>
  </si>
  <si>
    <t>Month 31</t>
  </si>
  <si>
    <t>Month 32</t>
  </si>
  <si>
    <t>Month 33</t>
  </si>
  <si>
    <t>Month 34</t>
  </si>
  <si>
    <t>Month 35</t>
  </si>
  <si>
    <t>Month 36</t>
  </si>
  <si>
    <t>Note 1</t>
  </si>
  <si>
    <t>Note 2</t>
  </si>
  <si>
    <t>Note 3</t>
  </si>
  <si>
    <t>Note 4</t>
  </si>
  <si>
    <t>END OF MONTH CASH POSITION</t>
  </si>
  <si>
    <t>AVAILABLE CASH FOR DEBT SERVICE</t>
  </si>
  <si>
    <t>REVENUES BY SOURCE     (1)</t>
  </si>
  <si>
    <t>TOTAL CASH RECEIPTS     (2)</t>
  </si>
  <si>
    <t>COST OF GOODS     (3)</t>
  </si>
  <si>
    <t>Note 5</t>
  </si>
  <si>
    <t>Repair &amp; Service Work</t>
  </si>
  <si>
    <t xml:space="preserve">     Merchant Service Fees</t>
  </si>
  <si>
    <t>Telephone &amp; Internet</t>
  </si>
  <si>
    <t xml:space="preserve"> Parts &amp; Materials</t>
  </si>
  <si>
    <t>Legal &amp; Professional</t>
  </si>
  <si>
    <t xml:space="preserve">Auto &amp; Truck Expense     </t>
  </si>
  <si>
    <t>Total Monthly Revenue</t>
  </si>
  <si>
    <t xml:space="preserve">TOTAL CASH RECEIPTS    </t>
  </si>
  <si>
    <t>Advertising &amp; Marketing     (4)</t>
  </si>
  <si>
    <t>Note 7</t>
  </si>
  <si>
    <t>Note 6</t>
  </si>
  <si>
    <t>Note 8</t>
  </si>
  <si>
    <t>Revolving Loan Fund</t>
  </si>
  <si>
    <t>Revolving Loan Fund ($15K, 3 yrs @ 3.5% )</t>
  </si>
  <si>
    <t>Professional Development</t>
  </si>
  <si>
    <t>Other Equipment</t>
  </si>
  <si>
    <t>Rent</t>
  </si>
  <si>
    <t>Travel</t>
  </si>
  <si>
    <t>Supplies</t>
  </si>
  <si>
    <t># of Customers per Month</t>
  </si>
  <si>
    <t>Average Charge per Service</t>
  </si>
  <si>
    <t>Parts &amp; Accessory Sales</t>
  </si>
  <si>
    <t>Monthly Revenue</t>
  </si>
  <si>
    <t xml:space="preserve">REVENUES BY SOURCE    </t>
  </si>
  <si>
    <t xml:space="preserve">COST OF GOODS  </t>
  </si>
  <si>
    <t xml:space="preserve">Advertising &amp; Marketing     </t>
  </si>
  <si>
    <t xml:space="preserve">Payroll    </t>
  </si>
  <si>
    <t xml:space="preserve">Insurances   </t>
  </si>
  <si>
    <t xml:space="preserve">NEW LOAN AMORTIZATION    </t>
  </si>
  <si>
    <t>CURRENT ASSETS</t>
  </si>
  <si>
    <t>CURRENT LIABILITIES</t>
  </si>
  <si>
    <t xml:space="preserve">  Cash</t>
  </si>
  <si>
    <t xml:space="preserve">  Accounts payable</t>
  </si>
  <si>
    <t xml:space="preserve">  Pre-Paid Expenses</t>
  </si>
  <si>
    <t xml:space="preserve">  Short term notes payable</t>
  </si>
  <si>
    <t xml:space="preserve">  Inventory</t>
  </si>
  <si>
    <t xml:space="preserve">  Current portion LTD</t>
  </si>
  <si>
    <t>TOTAL CURRENT ASSETS</t>
  </si>
  <si>
    <t>TOTAL CURRENT LIABILITIES</t>
  </si>
  <si>
    <t>OTHER ASSETS</t>
  </si>
  <si>
    <t>LONG TERM LIABILITIES</t>
  </si>
  <si>
    <t xml:space="preserve">  Vehicles</t>
  </si>
  <si>
    <t xml:space="preserve">  Term loans net of current portion</t>
  </si>
  <si>
    <t xml:space="preserve">  Leasehold Improvements</t>
  </si>
  <si>
    <t xml:space="preserve">   Loans due shareholders</t>
  </si>
  <si>
    <t xml:space="preserve">  Security Deposits</t>
  </si>
  <si>
    <t xml:space="preserve">  Other long term debt</t>
  </si>
  <si>
    <t>TOTAL LONG TERM LIABILITIES</t>
  </si>
  <si>
    <t xml:space="preserve">  Furniture, Fixtures, Equipment</t>
  </si>
  <si>
    <t xml:space="preserve">   -accumlated depreciation</t>
  </si>
  <si>
    <t>OWNERS' EQUITY</t>
  </si>
  <si>
    <t xml:space="preserve">  Net Equipment</t>
  </si>
  <si>
    <t xml:space="preserve">  Paid-in Capital</t>
  </si>
  <si>
    <t xml:space="preserve">  Other assets</t>
  </si>
  <si>
    <t xml:space="preserve">  Retained earnings</t>
  </si>
  <si>
    <t>TOTAL OTHER ASSETS</t>
  </si>
  <si>
    <t>TOTAL OWNERS' EQUITY</t>
  </si>
  <si>
    <t>TOTAL ASSETS</t>
  </si>
  <si>
    <t>TOTAL LIABILITIES &amp; EQUITY</t>
  </si>
  <si>
    <t>Uses</t>
  </si>
  <si>
    <t>Working Capital</t>
  </si>
  <si>
    <t>TOTAL USES</t>
  </si>
  <si>
    <t>Sources</t>
  </si>
  <si>
    <t>Owner's Equity</t>
  </si>
  <si>
    <t>TOTAL SOURCES</t>
  </si>
  <si>
    <t>NEW LOAN AMORTIZATION     (10)</t>
  </si>
  <si>
    <t>Trailer (incl. fit-up) for Mobile Service</t>
  </si>
  <si>
    <t>Note 9</t>
  </si>
  <si>
    <t>Note 10</t>
  </si>
  <si>
    <t>(A)</t>
  </si>
  <si>
    <t>(B)</t>
  </si>
  <si>
    <t>( C )</t>
  </si>
  <si>
    <t>(B)  The owners are also transferring approximately $5,000 of equipment already personally owned into the business.</t>
  </si>
  <si>
    <t xml:space="preserve">of LLC, Zoning and Consultation Fees, down payments (phone, mailbox, truck insurance) and </t>
  </si>
  <si>
    <t xml:space="preserve">two certifications for Bicycle Mechanics and Fit.  </t>
  </si>
  <si>
    <t>(A)  Indicates money already invested in business start-up using owner's equity, including Formation</t>
  </si>
  <si>
    <t>( C )  Owner's Equity assumes additional funds contributed towards working capital, $2,000 of which is currently</t>
  </si>
  <si>
    <t>being transferred to partners' checking accounts and is not reflected on Personal Financial Statement.</t>
  </si>
  <si>
    <t xml:space="preserve">  Net Property</t>
  </si>
  <si>
    <t xml:space="preserve">BUSINESS NAME:    CONTACT PERSON:  </t>
  </si>
  <si>
    <t xml:space="preserve">ADDRESS:    TELEPHONE #: </t>
  </si>
  <si>
    <t xml:space="preserve">PROJECTION BEGINS: </t>
  </si>
  <si>
    <t xml:space="preserve">BUSINESS NAME:  CONTACT PERSON: </t>
  </si>
  <si>
    <t xml:space="preserve">ADDRESS: TELEPHONE #: </t>
  </si>
  <si>
    <t xml:space="preserve">ADDRESS:  TELEPHONE #: </t>
  </si>
  <si>
    <t>PROJECTION BEGINS:</t>
  </si>
  <si>
    <t>Revenue Analysis for</t>
  </si>
  <si>
    <t xml:space="preserve">Revenue Analysis for </t>
  </si>
  <si>
    <t xml:space="preserve">Notes to Cash Flow Projection for </t>
  </si>
  <si>
    <t>Uses &amp; Sources of Funds -  - Loan request</t>
  </si>
  <si>
    <t xml:space="preserve">OPENING DAY BALANCE SHEET for </t>
  </si>
  <si>
    <t>Revolving Loan Fund ($15K, 5 yrs @ 6% )</t>
  </si>
  <si>
    <t>Purchase Business</t>
  </si>
  <si>
    <t xml:space="preserve">Professional Fees/closing </t>
  </si>
  <si>
    <t>Bed &amp; Breakfast</t>
  </si>
  <si>
    <t xml:space="preserve">The Nightly rates were driven from the </t>
  </si>
  <si>
    <t xml:space="preserve">Food and Beverages </t>
  </si>
  <si>
    <t xml:space="preserve"> </t>
  </si>
  <si>
    <t>Bank Charges</t>
  </si>
  <si>
    <t>Dues and Subscriptions</t>
  </si>
  <si>
    <t>Insurance</t>
  </si>
  <si>
    <t>Landscaping &amp; Groundskeeping</t>
  </si>
  <si>
    <t>Supplies/Postage/Office</t>
  </si>
  <si>
    <t>Reservation Systems</t>
  </si>
  <si>
    <t>Small Appliances</t>
  </si>
  <si>
    <t>Telephone</t>
  </si>
  <si>
    <t>Television</t>
  </si>
  <si>
    <t>Trash Removal</t>
  </si>
  <si>
    <t>Utilities</t>
  </si>
  <si>
    <t>Water and Sewer</t>
  </si>
  <si>
    <t xml:space="preserve">Bed &amp; Breakfast </t>
  </si>
  <si>
    <t>Nightly Rates</t>
  </si>
  <si>
    <t>Bed &amp; Breakfast Revenue</t>
  </si>
  <si>
    <t xml:space="preserve">Seminars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</si>
</sst>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</numFmts>
  <fonts count="16" x14ac:knownFonts="1">
    <font>
      <sz val="8"/>
      <name val="Helv"/>
    </font>
    <font>
      <sz val="10"/>
      <name val="Arial"/>
      <family val="2"/>
    </font>
    <font>
      <sz val="8"/>
      <name val="Helv"/>
    </font>
    <font>
      <b/>
      <sz val="12"/>
      <color indexed="9"/>
      <name val="Palatino Linotype"/>
      <family val="1"/>
    </font>
    <font>
      <sz val="8"/>
      <name val="Palatino Linotype"/>
      <family val="1"/>
    </font>
    <font>
      <b/>
      <sz val="8"/>
      <name val="Palatino Linotype"/>
      <family val="1"/>
    </font>
    <font>
      <b/>
      <sz val="6"/>
      <name val="Palatino Linotype"/>
      <family val="1"/>
    </font>
    <font>
      <b/>
      <u/>
      <sz val="14"/>
      <name val="Palatino Linotype"/>
      <family val="1"/>
    </font>
    <font>
      <b/>
      <u/>
      <sz val="8"/>
      <name val="Palatino Linotype"/>
      <family val="1"/>
    </font>
    <font>
      <b/>
      <sz val="10"/>
      <name val="Palatino Linotype"/>
      <family val="1"/>
    </font>
    <font>
      <sz val="9"/>
      <name val="Palatino Linotype"/>
      <family val="1"/>
    </font>
    <font>
      <sz val="10"/>
      <name val="Palatino Linotype"/>
      <family val="1"/>
    </font>
    <font>
      <b/>
      <sz val="8"/>
      <color theme="0"/>
      <name val="Palatino Linotype"/>
      <family val="1"/>
    </font>
    <font>
      <b/>
      <sz val="9"/>
      <color theme="0"/>
      <name val="Palatino Linotype"/>
      <family val="1"/>
    </font>
    <font>
      <b/>
      <sz val="14"/>
      <color theme="0"/>
      <name val="Palatino Linotype"/>
      <family val="1"/>
    </font>
    <font>
      <sz val="12"/>
      <color theme="0"/>
      <name val="Palatino Linotype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2" borderId="0"/>
    <xf numFmtId="44" fontId="1" fillId="0" borderId="0" applyFont="0" applyFill="0" applyBorder="0" applyAlignment="0" applyProtection="0"/>
  </cellStyleXfs>
  <cellXfs count="130">
    <xf numFmtId="0" fontId="0" fillId="2" borderId="0" xfId="0"/>
    <xf numFmtId="0" fontId="0" fillId="2" borderId="1" xfId="0" applyBorder="1" applyAlignment="1">
      <alignment horizontal="left"/>
    </xf>
    <xf numFmtId="0" fontId="0" fillId="2" borderId="2" xfId="0" applyBorder="1"/>
    <xf numFmtId="0" fontId="0" fillId="2" borderId="2" xfId="0" applyBorder="1" applyAlignment="1">
      <alignment horizontal="center"/>
    </xf>
    <xf numFmtId="0" fontId="0" fillId="2" borderId="3" xfId="0" applyBorder="1"/>
    <xf numFmtId="0" fontId="0" fillId="2" borderId="4" xfId="0" applyBorder="1"/>
    <xf numFmtId="0" fontId="0" fillId="2" borderId="0" xfId="0" applyAlignment="1">
      <alignment horizontal="center"/>
    </xf>
    <xf numFmtId="0" fontId="0" fillId="2" borderId="5" xfId="0" applyBorder="1" applyAlignment="1">
      <alignment horizontal="center"/>
    </xf>
    <xf numFmtId="8" fontId="0" fillId="2" borderId="0" xfId="0" applyNumberFormat="1"/>
    <xf numFmtId="44" fontId="0" fillId="2" borderId="5" xfId="0" applyNumberFormat="1" applyBorder="1"/>
    <xf numFmtId="44" fontId="1" fillId="0" borderId="6" xfId="1" applyBorder="1"/>
    <xf numFmtId="0" fontId="0" fillId="2" borderId="6" xfId="0" applyBorder="1"/>
    <xf numFmtId="8" fontId="0" fillId="2" borderId="6" xfId="0" applyNumberFormat="1" applyBorder="1"/>
    <xf numFmtId="0" fontId="0" fillId="0" borderId="0" xfId="0" applyFill="1"/>
    <xf numFmtId="0" fontId="0" fillId="2" borderId="7" xfId="0" applyBorder="1"/>
    <xf numFmtId="0" fontId="0" fillId="2" borderId="8" xfId="0" applyBorder="1"/>
    <xf numFmtId="8" fontId="0" fillId="2" borderId="8" xfId="0" applyNumberFormat="1" applyBorder="1"/>
    <xf numFmtId="44" fontId="0" fillId="2" borderId="9" xfId="0" applyNumberFormat="1" applyBorder="1"/>
    <xf numFmtId="0" fontId="4" fillId="2" borderId="0" xfId="0" applyFont="1"/>
    <xf numFmtId="0" fontId="4" fillId="2" borderId="10" xfId="0" applyFont="1" applyBorder="1"/>
    <xf numFmtId="0" fontId="4" fillId="2" borderId="11" xfId="0" applyFont="1" applyBorder="1"/>
    <xf numFmtId="0" fontId="4" fillId="2" borderId="12" xfId="0" applyFont="1" applyBorder="1" applyAlignment="1">
      <alignment horizontal="center"/>
    </xf>
    <xf numFmtId="0" fontId="4" fillId="2" borderId="13" xfId="0" applyFont="1" applyBorder="1" applyAlignment="1">
      <alignment horizontal="center"/>
    </xf>
    <xf numFmtId="17" fontId="4" fillId="2" borderId="14" xfId="0" applyNumberFormat="1" applyFont="1" applyBorder="1" applyAlignment="1">
      <alignment horizontal="center"/>
    </xf>
    <xf numFmtId="0" fontId="4" fillId="2" borderId="15" xfId="0" applyFont="1" applyBorder="1" applyAlignment="1">
      <alignment horizontal="center"/>
    </xf>
    <xf numFmtId="0" fontId="4" fillId="2" borderId="16" xfId="0" applyFont="1" applyBorder="1" applyAlignment="1">
      <alignment horizontal="center"/>
    </xf>
    <xf numFmtId="0" fontId="4" fillId="2" borderId="10" xfId="0" applyFont="1" applyBorder="1" applyAlignment="1">
      <alignment horizontal="left"/>
    </xf>
    <xf numFmtId="0" fontId="5" fillId="2" borderId="0" xfId="0" applyFont="1"/>
    <xf numFmtId="3" fontId="4" fillId="0" borderId="0" xfId="0" applyNumberFormat="1" applyFont="1" applyFill="1"/>
    <xf numFmtId="3" fontId="4" fillId="2" borderId="0" xfId="0" applyNumberFormat="1" applyFont="1"/>
    <xf numFmtId="37" fontId="4" fillId="5" borderId="17" xfId="0" applyNumberFormat="1" applyFont="1" applyFill="1" applyBorder="1"/>
    <xf numFmtId="37" fontId="4" fillId="2" borderId="18" xfId="0" applyNumberFormat="1" applyFont="1" applyBorder="1"/>
    <xf numFmtId="0" fontId="4" fillId="2" borderId="0" xfId="0" applyFont="1" applyAlignment="1">
      <alignment horizontal="left" indent="1"/>
    </xf>
    <xf numFmtId="0" fontId="6" fillId="2" borderId="10" xfId="0" applyFont="1" applyBorder="1" applyAlignment="1">
      <alignment horizontal="left"/>
    </xf>
    <xf numFmtId="0" fontId="5" fillId="5" borderId="19" xfId="0" applyFont="1" applyFill="1" applyBorder="1" applyAlignment="1">
      <alignment horizontal="left"/>
    </xf>
    <xf numFmtId="0" fontId="4" fillId="5" borderId="20" xfId="0" applyFont="1" applyFill="1" applyBorder="1"/>
    <xf numFmtId="3" fontId="5" fillId="5" borderId="20" xfId="0" applyNumberFormat="1" applyFont="1" applyFill="1" applyBorder="1"/>
    <xf numFmtId="3" fontId="5" fillId="5" borderId="21" xfId="0" applyNumberFormat="1" applyFont="1" applyFill="1" applyBorder="1"/>
    <xf numFmtId="37" fontId="5" fillId="5" borderId="18" xfId="0" applyNumberFormat="1" applyFont="1" applyFill="1" applyBorder="1"/>
    <xf numFmtId="0" fontId="5" fillId="2" borderId="0" xfId="0" applyFont="1" applyAlignment="1">
      <alignment horizontal="left"/>
    </xf>
    <xf numFmtId="37" fontId="4" fillId="5" borderId="22" xfId="0" applyNumberFormat="1" applyFont="1" applyFill="1" applyBorder="1"/>
    <xf numFmtId="37" fontId="5" fillId="5" borderId="22" xfId="0" applyNumberFormat="1" applyFont="1" applyFill="1" applyBorder="1"/>
    <xf numFmtId="0" fontId="5" fillId="2" borderId="10" xfId="0" applyFont="1" applyBorder="1" applyAlignment="1">
      <alignment horizontal="left"/>
    </xf>
    <xf numFmtId="9" fontId="4" fillId="2" borderId="18" xfId="0" applyNumberFormat="1" applyFont="1" applyBorder="1"/>
    <xf numFmtId="0" fontId="5" fillId="5" borderId="19" xfId="0" applyFont="1" applyFill="1" applyBorder="1"/>
    <xf numFmtId="0" fontId="5" fillId="5" borderId="20" xfId="0" applyFont="1" applyFill="1" applyBorder="1"/>
    <xf numFmtId="3" fontId="5" fillId="2" borderId="0" xfId="0" applyNumberFormat="1" applyFont="1"/>
    <xf numFmtId="3" fontId="4" fillId="5" borderId="22" xfId="0" applyNumberFormat="1" applyFont="1" applyFill="1" applyBorder="1"/>
    <xf numFmtId="0" fontId="4" fillId="2" borderId="0" xfId="0" applyFont="1" applyAlignment="1">
      <alignment horizontal="left"/>
    </xf>
    <xf numFmtId="3" fontId="4" fillId="5" borderId="20" xfId="0" applyNumberFormat="1" applyFont="1" applyFill="1" applyBorder="1"/>
    <xf numFmtId="3" fontId="5" fillId="5" borderId="22" xfId="0" applyNumberFormat="1" applyFont="1" applyFill="1" applyBorder="1"/>
    <xf numFmtId="9" fontId="4" fillId="2" borderId="0" xfId="0" applyNumberFormat="1" applyFont="1"/>
    <xf numFmtId="0" fontId="4" fillId="2" borderId="4" xfId="0" applyFont="1" applyBorder="1"/>
    <xf numFmtId="3" fontId="4" fillId="5" borderId="17" xfId="0" applyNumberFormat="1" applyFont="1" applyFill="1" applyBorder="1"/>
    <xf numFmtId="0" fontId="6" fillId="2" borderId="10" xfId="0" applyFont="1" applyBorder="1"/>
    <xf numFmtId="37" fontId="4" fillId="2" borderId="0" xfId="0" applyNumberFormat="1" applyFont="1"/>
    <xf numFmtId="37" fontId="5" fillId="5" borderId="20" xfId="0" applyNumberFormat="1" applyFont="1" applyFill="1" applyBorder="1"/>
    <xf numFmtId="37" fontId="5" fillId="5" borderId="21" xfId="0" applyNumberFormat="1" applyFont="1" applyFill="1" applyBorder="1"/>
    <xf numFmtId="37" fontId="5" fillId="5" borderId="23" xfId="0" applyNumberFormat="1" applyFont="1" applyFill="1" applyBorder="1"/>
    <xf numFmtId="9" fontId="4" fillId="2" borderId="14" xfId="0" applyNumberFormat="1" applyFont="1" applyBorder="1"/>
    <xf numFmtId="0" fontId="6" fillId="2" borderId="0" xfId="0" applyFont="1"/>
    <xf numFmtId="0" fontId="4" fillId="2" borderId="24" xfId="0" applyFont="1" applyBorder="1"/>
    <xf numFmtId="0" fontId="4" fillId="2" borderId="25" xfId="0" applyFont="1" applyBorder="1"/>
    <xf numFmtId="0" fontId="4" fillId="2" borderId="26" xfId="0" applyFont="1" applyBorder="1"/>
    <xf numFmtId="0" fontId="7" fillId="2" borderId="0" xfId="0" applyFont="1"/>
    <xf numFmtId="17" fontId="5" fillId="2" borderId="0" xfId="0" applyNumberFormat="1" applyFont="1" applyAlignment="1">
      <alignment horizontal="center"/>
    </xf>
    <xf numFmtId="17" fontId="8" fillId="5" borderId="27" xfId="0" applyNumberFormat="1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12" fillId="6" borderId="28" xfId="0" applyFont="1" applyFill="1" applyBorder="1" applyAlignment="1">
      <alignment horizontal="center"/>
    </xf>
    <xf numFmtId="0" fontId="5" fillId="2" borderId="0" xfId="0" applyFont="1" applyAlignment="1">
      <alignment horizontal="right"/>
    </xf>
    <xf numFmtId="0" fontId="4" fillId="2" borderId="0" xfId="0" applyFont="1" applyAlignment="1">
      <alignment horizontal="right"/>
    </xf>
    <xf numFmtId="164" fontId="4" fillId="2" borderId="0" xfId="0" applyNumberFormat="1" applyFont="1"/>
    <xf numFmtId="164" fontId="4" fillId="5" borderId="22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3" fontId="4" fillId="5" borderId="22" xfId="0" applyNumberFormat="1" applyFont="1" applyFill="1" applyBorder="1" applyAlignment="1">
      <alignment horizontal="center"/>
    </xf>
    <xf numFmtId="0" fontId="5" fillId="5" borderId="19" xfId="0" applyFont="1" applyFill="1" applyBorder="1" applyAlignment="1">
      <alignment horizontal="right"/>
    </xf>
    <xf numFmtId="3" fontId="5" fillId="5" borderId="22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0" fontId="4" fillId="5" borderId="22" xfId="0" applyFont="1" applyFill="1" applyBorder="1"/>
    <xf numFmtId="3" fontId="5" fillId="5" borderId="29" xfId="0" applyNumberFormat="1" applyFont="1" applyFill="1" applyBorder="1" applyAlignment="1">
      <alignment horizontal="center"/>
    </xf>
    <xf numFmtId="0" fontId="9" fillId="2" borderId="0" xfId="0" applyFont="1"/>
    <xf numFmtId="0" fontId="10" fillId="2" borderId="0" xfId="0" applyFont="1"/>
    <xf numFmtId="0" fontId="11" fillId="2" borderId="0" xfId="0" applyFont="1"/>
    <xf numFmtId="0" fontId="10" fillId="2" borderId="0" xfId="0" applyFont="1" applyAlignment="1">
      <alignment horizontal="left" indent="1"/>
    </xf>
    <xf numFmtId="0" fontId="10" fillId="2" borderId="0" xfId="0" applyFont="1" applyAlignment="1">
      <alignment horizontal="left"/>
    </xf>
    <xf numFmtId="0" fontId="11" fillId="2" borderId="0" xfId="0" applyFont="1" applyAlignment="1">
      <alignment horizontal="left" indent="1"/>
    </xf>
    <xf numFmtId="3" fontId="11" fillId="2" borderId="0" xfId="0" applyNumberFormat="1" applyFont="1"/>
    <xf numFmtId="3" fontId="11" fillId="2" borderId="0" xfId="0" applyNumberFormat="1" applyFont="1" applyAlignment="1">
      <alignment horizontal="right"/>
    </xf>
    <xf numFmtId="14" fontId="4" fillId="2" borderId="0" xfId="0" applyNumberFormat="1" applyFont="1"/>
    <xf numFmtId="0" fontId="9" fillId="7" borderId="19" xfId="0" applyFont="1" applyFill="1" applyBorder="1"/>
    <xf numFmtId="0" fontId="11" fillId="7" borderId="20" xfId="0" applyFont="1" applyFill="1" applyBorder="1"/>
    <xf numFmtId="3" fontId="9" fillId="7" borderId="21" xfId="0" applyNumberFormat="1" applyFont="1" applyFill="1" applyBorder="1"/>
    <xf numFmtId="9" fontId="11" fillId="2" borderId="0" xfId="0" applyNumberFormat="1" applyFont="1"/>
    <xf numFmtId="0" fontId="11" fillId="2" borderId="0" xfId="0" applyFont="1" applyAlignment="1">
      <alignment horizontal="right"/>
    </xf>
    <xf numFmtId="0" fontId="11" fillId="2" borderId="4" xfId="0" applyFont="1" applyBorder="1"/>
    <xf numFmtId="0" fontId="11" fillId="2" borderId="5" xfId="0" applyFont="1" applyBorder="1"/>
    <xf numFmtId="38" fontId="11" fillId="2" borderId="0" xfId="0" applyNumberFormat="1" applyFont="1" applyAlignment="1">
      <alignment horizontal="right"/>
    </xf>
    <xf numFmtId="0" fontId="9" fillId="3" borderId="19" xfId="0" applyFont="1" applyFill="1" applyBorder="1"/>
    <xf numFmtId="0" fontId="11" fillId="3" borderId="20" xfId="0" applyFont="1" applyFill="1" applyBorder="1"/>
    <xf numFmtId="3" fontId="9" fillId="3" borderId="20" xfId="0" applyNumberFormat="1" applyFont="1" applyFill="1" applyBorder="1"/>
    <xf numFmtId="0" fontId="9" fillId="3" borderId="20" xfId="0" applyFont="1" applyFill="1" applyBorder="1"/>
    <xf numFmtId="38" fontId="9" fillId="3" borderId="21" xfId="0" applyNumberFormat="1" applyFont="1" applyFill="1" applyBorder="1" applyAlignment="1">
      <alignment horizontal="right"/>
    </xf>
    <xf numFmtId="0" fontId="11" fillId="2" borderId="7" xfId="0" applyFont="1" applyBorder="1"/>
    <xf numFmtId="0" fontId="11" fillId="2" borderId="8" xfId="0" applyFont="1" applyBorder="1"/>
    <xf numFmtId="0" fontId="11" fillId="2" borderId="8" xfId="0" applyFont="1" applyBorder="1" applyAlignment="1">
      <alignment horizontal="center"/>
    </xf>
    <xf numFmtId="0" fontId="11" fillId="2" borderId="9" xfId="0" applyFont="1" applyBorder="1"/>
    <xf numFmtId="3" fontId="4" fillId="8" borderId="0" xfId="0" applyNumberFormat="1" applyFont="1" applyFill="1"/>
    <xf numFmtId="3" fontId="5" fillId="8" borderId="0" xfId="0" applyNumberFormat="1" applyFont="1" applyFill="1"/>
    <xf numFmtId="37" fontId="4" fillId="8" borderId="0" xfId="0" applyNumberFormat="1" applyFont="1" applyFill="1"/>
    <xf numFmtId="17" fontId="4" fillId="8" borderId="0" xfId="0" applyNumberFormat="1" applyFont="1" applyFill="1" applyAlignment="1">
      <alignment horizontal="center"/>
    </xf>
    <xf numFmtId="3" fontId="4" fillId="8" borderId="2" xfId="0" applyNumberFormat="1" applyFont="1" applyFill="1" applyBorder="1"/>
    <xf numFmtId="3" fontId="4" fillId="8" borderId="8" xfId="0" applyNumberFormat="1" applyFont="1" applyFill="1" applyBorder="1"/>
    <xf numFmtId="0" fontId="4" fillId="8" borderId="0" xfId="0" applyFont="1" applyFill="1"/>
    <xf numFmtId="164" fontId="4" fillId="8" borderId="0" xfId="0" applyNumberFormat="1" applyFont="1" applyFill="1"/>
    <xf numFmtId="17" fontId="5" fillId="8" borderId="0" xfId="0" applyNumberFormat="1" applyFont="1" applyFill="1" applyAlignment="1">
      <alignment horizontal="center"/>
    </xf>
    <xf numFmtId="0" fontId="13" fillId="6" borderId="30" xfId="0" applyFont="1" applyFill="1" applyBorder="1" applyAlignment="1">
      <alignment horizontal="center"/>
    </xf>
    <xf numFmtId="0" fontId="10" fillId="2" borderId="31" xfId="0" applyFont="1" applyBorder="1"/>
    <xf numFmtId="0" fontId="10" fillId="2" borderId="32" xfId="0" applyFont="1" applyBorder="1"/>
    <xf numFmtId="0" fontId="13" fillId="6" borderId="10" xfId="0" applyFont="1" applyFill="1" applyBorder="1" applyAlignment="1">
      <alignment horizontal="center"/>
    </xf>
    <xf numFmtId="0" fontId="10" fillId="2" borderId="0" xfId="0" applyFont="1"/>
    <xf numFmtId="0" fontId="10" fillId="2" borderId="11" xfId="0" applyFont="1" applyBorder="1"/>
    <xf numFmtId="0" fontId="14" fillId="6" borderId="0" xfId="0" applyFont="1" applyFill="1" applyAlignment="1">
      <alignment horizontal="center"/>
    </xf>
    <xf numFmtId="0" fontId="15" fillId="6" borderId="4" xfId="0" applyFont="1" applyFill="1" applyBorder="1" applyAlignment="1">
      <alignment horizontal="center"/>
    </xf>
    <xf numFmtId="0" fontId="15" fillId="6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68"/>
  <sheetViews>
    <sheetView showGridLines="0" tabSelected="1" showOutlineSymbols="0" zoomScale="98" zoomScaleNormal="98" workbookViewId="0">
      <selection activeCell="G57" sqref="G57"/>
    </sheetView>
  </sheetViews>
  <sheetFormatPr defaultColWidth="8.109375" defaultRowHeight="12" x14ac:dyDescent="0.35"/>
  <cols>
    <col min="1" max="1" width="2.6640625" style="18" customWidth="1"/>
    <col min="2" max="2" width="15.6640625" style="18" customWidth="1"/>
    <col min="3" max="3" width="18.109375" style="18" customWidth="1"/>
    <col min="4" max="16" width="9.33203125" style="18" customWidth="1"/>
    <col min="17" max="17" width="10.33203125" style="18" customWidth="1"/>
    <col min="18" max="18" width="9.88671875" style="18" customWidth="1"/>
    <col min="19" max="21" width="2.6640625" style="18" customWidth="1"/>
    <col min="22" max="22" width="15.6640625" style="18" customWidth="1"/>
    <col min="23" max="23" width="18.109375" style="18" customWidth="1"/>
    <col min="24" max="24" width="9.88671875" style="18" customWidth="1"/>
    <col min="25" max="36" width="9.33203125" style="18" customWidth="1"/>
    <col min="37" max="37" width="10.33203125" style="18" customWidth="1"/>
    <col min="38" max="38" width="9.88671875" style="18" customWidth="1"/>
    <col min="39" max="41" width="2.6640625" style="18" customWidth="1"/>
    <col min="42" max="42" width="15.6640625" style="18" customWidth="1"/>
    <col min="43" max="43" width="18.109375" style="18" customWidth="1"/>
    <col min="44" max="44" width="9.88671875" style="18" customWidth="1"/>
    <col min="45" max="56" width="9.33203125" style="18" customWidth="1"/>
    <col min="57" max="57" width="10.33203125" style="18" customWidth="1"/>
    <col min="58" max="58" width="9.88671875" style="18" customWidth="1"/>
    <col min="59" max="60" width="2.6640625" style="18" customWidth="1"/>
    <col min="61" max="16384" width="8.109375" style="18"/>
  </cols>
  <sheetData>
    <row r="1" spans="1:60" ht="13.5" customHeight="1" x14ac:dyDescent="0.35">
      <c r="A1" s="115" t="s">
        <v>155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7"/>
      <c r="U1" s="115" t="s">
        <v>158</v>
      </c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7"/>
      <c r="AO1" s="115" t="s">
        <v>155</v>
      </c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7"/>
    </row>
    <row r="2" spans="1:60" ht="13.5" customHeight="1" x14ac:dyDescent="0.35">
      <c r="A2" s="118" t="s">
        <v>156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20"/>
      <c r="U2" s="118" t="s">
        <v>159</v>
      </c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20"/>
      <c r="AO2" s="118" t="s">
        <v>160</v>
      </c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20"/>
    </row>
    <row r="3" spans="1:60" ht="13.5" customHeight="1" x14ac:dyDescent="0.35">
      <c r="A3" s="118" t="s">
        <v>157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20"/>
      <c r="U3" s="118" t="s">
        <v>157</v>
      </c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20"/>
      <c r="AO3" s="118" t="s">
        <v>161</v>
      </c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20"/>
    </row>
    <row r="4" spans="1:60" x14ac:dyDescent="0.35">
      <c r="A4" s="19"/>
      <c r="T4" s="20"/>
      <c r="U4" s="19"/>
      <c r="AN4" s="20"/>
      <c r="AO4" s="19"/>
      <c r="BH4" s="20"/>
    </row>
    <row r="5" spans="1:60" x14ac:dyDescent="0.35">
      <c r="A5" s="19"/>
      <c r="Q5" s="21" t="s">
        <v>0</v>
      </c>
      <c r="R5" s="22" t="s">
        <v>1</v>
      </c>
      <c r="T5" s="20"/>
      <c r="U5" s="19"/>
      <c r="AK5" s="21" t="s">
        <v>0</v>
      </c>
      <c r="AL5" s="22" t="s">
        <v>1</v>
      </c>
      <c r="AN5" s="20"/>
      <c r="AO5" s="19"/>
      <c r="BE5" s="21" t="s">
        <v>0</v>
      </c>
      <c r="BF5" s="22" t="s">
        <v>1</v>
      </c>
      <c r="BH5" s="20"/>
    </row>
    <row r="6" spans="1:60" x14ac:dyDescent="0.35">
      <c r="A6" s="19"/>
      <c r="D6" s="23" t="s">
        <v>8</v>
      </c>
      <c r="E6" s="109">
        <v>44440</v>
      </c>
      <c r="F6" s="109">
        <v>44470</v>
      </c>
      <c r="G6" s="109">
        <v>44501</v>
      </c>
      <c r="H6" s="109">
        <v>44531</v>
      </c>
      <c r="I6" s="109">
        <v>44562</v>
      </c>
      <c r="J6" s="109">
        <v>44593</v>
      </c>
      <c r="K6" s="109">
        <v>44621</v>
      </c>
      <c r="L6" s="109">
        <v>44652</v>
      </c>
      <c r="M6" s="109">
        <v>44682</v>
      </c>
      <c r="N6" s="109">
        <v>44713</v>
      </c>
      <c r="O6" s="109">
        <v>44743</v>
      </c>
      <c r="P6" s="109">
        <v>44774</v>
      </c>
      <c r="Q6" s="24" t="s">
        <v>2</v>
      </c>
      <c r="R6" s="25" t="s">
        <v>3</v>
      </c>
      <c r="T6" s="20"/>
      <c r="U6" s="19"/>
      <c r="X6" s="23" t="s">
        <v>8</v>
      </c>
      <c r="Y6" s="23">
        <v>40909</v>
      </c>
      <c r="Z6" s="23">
        <v>40940</v>
      </c>
      <c r="AA6" s="23">
        <v>40969</v>
      </c>
      <c r="AB6" s="23">
        <v>41000</v>
      </c>
      <c r="AC6" s="23">
        <v>41030</v>
      </c>
      <c r="AD6" s="23">
        <v>41061</v>
      </c>
      <c r="AE6" s="23">
        <v>41091</v>
      </c>
      <c r="AF6" s="23">
        <v>41122</v>
      </c>
      <c r="AG6" s="23">
        <v>41153</v>
      </c>
      <c r="AH6" s="23">
        <v>41183</v>
      </c>
      <c r="AI6" s="23">
        <v>41214</v>
      </c>
      <c r="AJ6" s="23">
        <v>41244</v>
      </c>
      <c r="AK6" s="24" t="s">
        <v>2</v>
      </c>
      <c r="AL6" s="25" t="s">
        <v>3</v>
      </c>
      <c r="AN6" s="20"/>
      <c r="AO6" s="19"/>
      <c r="AR6" s="23" t="s">
        <v>8</v>
      </c>
      <c r="AS6" s="23">
        <v>41275</v>
      </c>
      <c r="AT6" s="23">
        <v>41306</v>
      </c>
      <c r="AU6" s="23">
        <v>41334</v>
      </c>
      <c r="AV6" s="23">
        <v>41365</v>
      </c>
      <c r="AW6" s="23">
        <v>41395</v>
      </c>
      <c r="AX6" s="23">
        <v>41426</v>
      </c>
      <c r="AY6" s="23">
        <v>41456</v>
      </c>
      <c r="AZ6" s="23">
        <v>41487</v>
      </c>
      <c r="BA6" s="23">
        <v>41518</v>
      </c>
      <c r="BB6" s="23">
        <v>41548</v>
      </c>
      <c r="BC6" s="23">
        <v>41579</v>
      </c>
      <c r="BD6" s="23">
        <v>41609</v>
      </c>
      <c r="BE6" s="24" t="s">
        <v>2</v>
      </c>
      <c r="BF6" s="25" t="s">
        <v>3</v>
      </c>
      <c r="BH6" s="20"/>
    </row>
    <row r="7" spans="1:60" x14ac:dyDescent="0.35">
      <c r="A7" s="26"/>
      <c r="B7" s="27" t="s">
        <v>4</v>
      </c>
      <c r="D7" s="28">
        <v>0</v>
      </c>
      <c r="E7" s="110">
        <f>D61</f>
        <v>0</v>
      </c>
      <c r="F7" s="110">
        <f t="shared" ref="F7:P7" si="0">E61</f>
        <v>0</v>
      </c>
      <c r="G7" s="110">
        <f t="shared" si="0"/>
        <v>0</v>
      </c>
      <c r="H7" s="110">
        <f t="shared" si="0"/>
        <v>0</v>
      </c>
      <c r="I7" s="110">
        <f t="shared" si="0"/>
        <v>0</v>
      </c>
      <c r="J7" s="110">
        <f t="shared" si="0"/>
        <v>0</v>
      </c>
      <c r="K7" s="110">
        <f t="shared" si="0"/>
        <v>0</v>
      </c>
      <c r="L7" s="110">
        <f t="shared" si="0"/>
        <v>0</v>
      </c>
      <c r="M7" s="110">
        <f t="shared" si="0"/>
        <v>0</v>
      </c>
      <c r="N7" s="29">
        <f t="shared" si="0"/>
        <v>0</v>
      </c>
      <c r="O7" s="29">
        <f t="shared" si="0"/>
        <v>0</v>
      </c>
      <c r="P7" s="29">
        <f t="shared" si="0"/>
        <v>0</v>
      </c>
      <c r="Q7" s="30">
        <f>+D7</f>
        <v>0</v>
      </c>
      <c r="R7" s="31"/>
      <c r="T7" s="20"/>
      <c r="U7" s="26"/>
      <c r="V7" s="27" t="s">
        <v>4</v>
      </c>
      <c r="X7" s="28">
        <f>P61</f>
        <v>0</v>
      </c>
      <c r="Y7" s="29">
        <f t="shared" ref="Y7:AJ7" si="1">X61</f>
        <v>0</v>
      </c>
      <c r="Z7" s="29">
        <f t="shared" si="1"/>
        <v>0</v>
      </c>
      <c r="AA7" s="29">
        <f t="shared" si="1"/>
        <v>0</v>
      </c>
      <c r="AB7" s="29">
        <f t="shared" si="1"/>
        <v>0</v>
      </c>
      <c r="AC7" s="29">
        <f t="shared" si="1"/>
        <v>0</v>
      </c>
      <c r="AD7" s="29">
        <f t="shared" si="1"/>
        <v>0</v>
      </c>
      <c r="AE7" s="29">
        <f t="shared" si="1"/>
        <v>0</v>
      </c>
      <c r="AF7" s="29">
        <f t="shared" si="1"/>
        <v>0</v>
      </c>
      <c r="AG7" s="29">
        <f t="shared" si="1"/>
        <v>0</v>
      </c>
      <c r="AH7" s="29">
        <f t="shared" si="1"/>
        <v>0</v>
      </c>
      <c r="AI7" s="29">
        <f t="shared" si="1"/>
        <v>0</v>
      </c>
      <c r="AJ7" s="29">
        <f t="shared" si="1"/>
        <v>0</v>
      </c>
      <c r="AK7" s="30">
        <f>+X7</f>
        <v>0</v>
      </c>
      <c r="AL7" s="31"/>
      <c r="AN7" s="20"/>
      <c r="AO7" s="26"/>
      <c r="AP7" s="27" t="s">
        <v>4</v>
      </c>
      <c r="AR7" s="28">
        <f>AJ61</f>
        <v>0</v>
      </c>
      <c r="AS7" s="29">
        <f t="shared" ref="AS7:BD7" si="2">AR61</f>
        <v>0</v>
      </c>
      <c r="AT7" s="29">
        <f t="shared" si="2"/>
        <v>0</v>
      </c>
      <c r="AU7" s="29">
        <f t="shared" si="2"/>
        <v>0</v>
      </c>
      <c r="AV7" s="29">
        <f t="shared" si="2"/>
        <v>0</v>
      </c>
      <c r="AW7" s="29">
        <f t="shared" si="2"/>
        <v>0</v>
      </c>
      <c r="AX7" s="29">
        <f t="shared" si="2"/>
        <v>0</v>
      </c>
      <c r="AY7" s="29">
        <f t="shared" si="2"/>
        <v>0</v>
      </c>
      <c r="AZ7" s="29">
        <f t="shared" si="2"/>
        <v>0</v>
      </c>
      <c r="BA7" s="29">
        <f t="shared" si="2"/>
        <v>0</v>
      </c>
      <c r="BB7" s="29">
        <f t="shared" si="2"/>
        <v>0</v>
      </c>
      <c r="BC7" s="29">
        <f t="shared" si="2"/>
        <v>0</v>
      </c>
      <c r="BD7" s="29">
        <f t="shared" si="2"/>
        <v>0</v>
      </c>
      <c r="BE7" s="30">
        <f>+AR7</f>
        <v>0</v>
      </c>
      <c r="BF7" s="31"/>
      <c r="BH7" s="20"/>
    </row>
    <row r="8" spans="1:60" x14ac:dyDescent="0.35">
      <c r="A8" s="26"/>
      <c r="B8" s="32" t="s">
        <v>88</v>
      </c>
      <c r="D8" s="29">
        <v>0</v>
      </c>
      <c r="E8" s="106"/>
      <c r="F8" s="106"/>
      <c r="G8" s="106"/>
      <c r="H8" s="106"/>
      <c r="I8" s="106"/>
      <c r="J8" s="106"/>
      <c r="K8" s="106"/>
      <c r="L8" s="106"/>
      <c r="M8" s="106"/>
      <c r="N8" s="29"/>
      <c r="O8" s="29"/>
      <c r="P8" s="29"/>
      <c r="Q8" s="30">
        <f>SUM(D8:O8)</f>
        <v>0</v>
      </c>
      <c r="R8" s="31"/>
      <c r="T8" s="20"/>
      <c r="U8" s="26"/>
      <c r="V8" s="32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30">
        <f>SUM(X8:AI8)</f>
        <v>0</v>
      </c>
      <c r="AL8" s="31"/>
      <c r="AN8" s="20"/>
      <c r="AO8" s="26"/>
      <c r="AP8" s="32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30">
        <f>SUM(AR8:BC8)</f>
        <v>0</v>
      </c>
      <c r="BF8" s="31"/>
      <c r="BH8" s="20"/>
    </row>
    <row r="9" spans="1:60" x14ac:dyDescent="0.35">
      <c r="A9" s="33"/>
      <c r="B9" s="34" t="s">
        <v>5</v>
      </c>
      <c r="C9" s="35"/>
      <c r="D9" s="36">
        <f>SUM(D7:D8)</f>
        <v>0</v>
      </c>
      <c r="E9" s="36">
        <f t="shared" ref="E9:P9" si="3">SUM(E7:E7)</f>
        <v>0</v>
      </c>
      <c r="F9" s="36">
        <f t="shared" si="3"/>
        <v>0</v>
      </c>
      <c r="G9" s="36">
        <f t="shared" si="3"/>
        <v>0</v>
      </c>
      <c r="H9" s="36">
        <f t="shared" si="3"/>
        <v>0</v>
      </c>
      <c r="I9" s="36">
        <f t="shared" si="3"/>
        <v>0</v>
      </c>
      <c r="J9" s="36">
        <f t="shared" si="3"/>
        <v>0</v>
      </c>
      <c r="K9" s="36">
        <f t="shared" si="3"/>
        <v>0</v>
      </c>
      <c r="L9" s="36">
        <f t="shared" si="3"/>
        <v>0</v>
      </c>
      <c r="M9" s="36">
        <f t="shared" si="3"/>
        <v>0</v>
      </c>
      <c r="N9" s="36">
        <f t="shared" si="3"/>
        <v>0</v>
      </c>
      <c r="O9" s="36">
        <f t="shared" si="3"/>
        <v>0</v>
      </c>
      <c r="P9" s="37">
        <f t="shared" si="3"/>
        <v>0</v>
      </c>
      <c r="Q9" s="38">
        <f>SUM(Q7:Q8)</f>
        <v>0</v>
      </c>
      <c r="R9" s="31"/>
      <c r="T9" s="20"/>
      <c r="U9" s="33"/>
      <c r="V9" s="34" t="s">
        <v>5</v>
      </c>
      <c r="W9" s="35"/>
      <c r="X9" s="36">
        <f>SUM(X7:X8)</f>
        <v>0</v>
      </c>
      <c r="Y9" s="36">
        <f t="shared" ref="Y9:AJ9" si="4">SUM(Y7:Y7)</f>
        <v>0</v>
      </c>
      <c r="Z9" s="36">
        <f t="shared" si="4"/>
        <v>0</v>
      </c>
      <c r="AA9" s="36">
        <f t="shared" si="4"/>
        <v>0</v>
      </c>
      <c r="AB9" s="36">
        <f t="shared" si="4"/>
        <v>0</v>
      </c>
      <c r="AC9" s="36">
        <f t="shared" si="4"/>
        <v>0</v>
      </c>
      <c r="AD9" s="36">
        <f t="shared" si="4"/>
        <v>0</v>
      </c>
      <c r="AE9" s="36">
        <f t="shared" si="4"/>
        <v>0</v>
      </c>
      <c r="AF9" s="36">
        <f t="shared" si="4"/>
        <v>0</v>
      </c>
      <c r="AG9" s="36">
        <f t="shared" si="4"/>
        <v>0</v>
      </c>
      <c r="AH9" s="36">
        <f t="shared" si="4"/>
        <v>0</v>
      </c>
      <c r="AI9" s="36">
        <f t="shared" si="4"/>
        <v>0</v>
      </c>
      <c r="AJ9" s="37">
        <f t="shared" si="4"/>
        <v>0</v>
      </c>
      <c r="AK9" s="38">
        <f>SUM(AK7:AK8)</f>
        <v>0</v>
      </c>
      <c r="AL9" s="31"/>
      <c r="AN9" s="20"/>
      <c r="AO9" s="33"/>
      <c r="AP9" s="34" t="s">
        <v>5</v>
      </c>
      <c r="AQ9" s="35"/>
      <c r="AR9" s="36">
        <f>SUM(AR7:AR8)</f>
        <v>0</v>
      </c>
      <c r="AS9" s="36">
        <f t="shared" ref="AS9:BD9" si="5">SUM(AS7:AS7)</f>
        <v>0</v>
      </c>
      <c r="AT9" s="36">
        <f t="shared" si="5"/>
        <v>0</v>
      </c>
      <c r="AU9" s="36">
        <f t="shared" si="5"/>
        <v>0</v>
      </c>
      <c r="AV9" s="36">
        <f t="shared" si="5"/>
        <v>0</v>
      </c>
      <c r="AW9" s="36">
        <f t="shared" si="5"/>
        <v>0</v>
      </c>
      <c r="AX9" s="36">
        <f t="shared" si="5"/>
        <v>0</v>
      </c>
      <c r="AY9" s="36">
        <f t="shared" si="5"/>
        <v>0</v>
      </c>
      <c r="AZ9" s="36">
        <f t="shared" si="5"/>
        <v>0</v>
      </c>
      <c r="BA9" s="36">
        <f t="shared" si="5"/>
        <v>0</v>
      </c>
      <c r="BB9" s="36">
        <f t="shared" si="5"/>
        <v>0</v>
      </c>
      <c r="BC9" s="36">
        <f t="shared" si="5"/>
        <v>0</v>
      </c>
      <c r="BD9" s="37">
        <f t="shared" si="5"/>
        <v>0</v>
      </c>
      <c r="BE9" s="38">
        <f>SUM(BE7:BE8)</f>
        <v>0</v>
      </c>
      <c r="BF9" s="31"/>
      <c r="BH9" s="20"/>
    </row>
    <row r="10" spans="1:60" x14ac:dyDescent="0.35">
      <c r="A10" s="33"/>
      <c r="B10" s="39"/>
      <c r="D10" s="29"/>
      <c r="E10" s="106"/>
      <c r="F10" s="106"/>
      <c r="G10" s="106"/>
      <c r="H10" s="106"/>
      <c r="I10" s="106"/>
      <c r="J10" s="106"/>
      <c r="K10" s="106"/>
      <c r="L10" s="106"/>
      <c r="M10" s="106"/>
      <c r="N10" s="29"/>
      <c r="O10" s="29"/>
      <c r="P10" s="29"/>
      <c r="Q10" s="40"/>
      <c r="R10" s="31"/>
      <c r="T10" s="20"/>
      <c r="U10" s="33"/>
      <c r="V10" s="3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40"/>
      <c r="AL10" s="31"/>
      <c r="AN10" s="20"/>
      <c r="AO10" s="33"/>
      <c r="AP10" s="3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40"/>
      <c r="BF10" s="31"/>
      <c r="BH10" s="20"/>
    </row>
    <row r="11" spans="1:60" x14ac:dyDescent="0.35">
      <c r="A11" s="33"/>
      <c r="B11" s="39"/>
      <c r="D11" s="29"/>
      <c r="E11" s="106"/>
      <c r="F11" s="106"/>
      <c r="G11" s="106"/>
      <c r="H11" s="106"/>
      <c r="I11" s="106"/>
      <c r="J11" s="106"/>
      <c r="K11" s="106"/>
      <c r="L11" s="106"/>
      <c r="M11" s="106"/>
      <c r="N11" s="29"/>
      <c r="O11" s="29"/>
      <c r="P11" s="29"/>
      <c r="Q11" s="40"/>
      <c r="R11" s="31"/>
      <c r="T11" s="20"/>
      <c r="U11" s="33"/>
      <c r="V11" s="3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40"/>
      <c r="AL11" s="31"/>
      <c r="AN11" s="20"/>
      <c r="AO11" s="33"/>
      <c r="AP11" s="3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40"/>
      <c r="BF11" s="31"/>
      <c r="BH11" s="20"/>
    </row>
    <row r="12" spans="1:60" x14ac:dyDescent="0.35">
      <c r="A12" s="33"/>
      <c r="B12" s="27" t="s">
        <v>9</v>
      </c>
      <c r="D12" s="29"/>
      <c r="E12" s="106"/>
      <c r="F12" s="106"/>
      <c r="G12" s="106"/>
      <c r="H12" s="106"/>
      <c r="I12" s="106"/>
      <c r="J12" s="106"/>
      <c r="K12" s="106"/>
      <c r="L12" s="106"/>
      <c r="M12" s="106"/>
      <c r="N12" s="29"/>
      <c r="O12" s="29"/>
      <c r="P12" s="29"/>
      <c r="Q12" s="40"/>
      <c r="R12" s="31"/>
      <c r="T12" s="20"/>
      <c r="U12" s="33"/>
      <c r="V12" s="27" t="s">
        <v>9</v>
      </c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40"/>
      <c r="AL12" s="31"/>
      <c r="AN12" s="20"/>
      <c r="AO12" s="33"/>
      <c r="AP12" s="27" t="s">
        <v>9</v>
      </c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40"/>
      <c r="BF12" s="31"/>
      <c r="BH12" s="20"/>
    </row>
    <row r="13" spans="1:60" x14ac:dyDescent="0.35">
      <c r="A13" s="33"/>
      <c r="B13" s="32" t="s">
        <v>168</v>
      </c>
      <c r="D13" s="28">
        <v>0</v>
      </c>
      <c r="E13" s="106"/>
      <c r="F13" s="106"/>
      <c r="G13" s="106"/>
      <c r="H13" s="106"/>
      <c r="I13" s="106"/>
      <c r="J13" s="106"/>
      <c r="K13" s="106"/>
      <c r="L13" s="106"/>
      <c r="M13" s="106"/>
      <c r="N13" s="29"/>
      <c r="O13" s="29"/>
      <c r="P13" s="29"/>
      <c r="Q13" s="40">
        <f t="shared" ref="Q13:Q20" si="6">D13</f>
        <v>0</v>
      </c>
      <c r="R13" s="31"/>
      <c r="T13" s="20"/>
      <c r="U13" s="33"/>
      <c r="V13" s="32" t="s">
        <v>142</v>
      </c>
      <c r="X13" s="28">
        <v>0</v>
      </c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40">
        <f t="shared" ref="AK13:AK20" si="7">X13</f>
        <v>0</v>
      </c>
      <c r="AL13" s="31"/>
      <c r="AN13" s="20"/>
      <c r="AO13" s="33"/>
      <c r="AP13" s="32"/>
      <c r="AR13" s="28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40">
        <f t="shared" ref="BE13:BE20" si="8">AR13</f>
        <v>0</v>
      </c>
      <c r="BF13" s="31"/>
      <c r="BH13" s="20"/>
    </row>
    <row r="14" spans="1:60" x14ac:dyDescent="0.35">
      <c r="A14" s="33"/>
      <c r="B14" s="32" t="s">
        <v>169</v>
      </c>
      <c r="D14" s="28">
        <v>0</v>
      </c>
      <c r="E14" s="106"/>
      <c r="F14" s="106"/>
      <c r="G14" s="106"/>
      <c r="H14" s="106"/>
      <c r="I14" s="106"/>
      <c r="J14" s="106"/>
      <c r="K14" s="106"/>
      <c r="L14" s="106"/>
      <c r="M14" s="106"/>
      <c r="N14" s="29"/>
      <c r="O14" s="29"/>
      <c r="P14" s="29"/>
      <c r="Q14" s="40">
        <f>D14</f>
        <v>0</v>
      </c>
      <c r="R14" s="31"/>
      <c r="T14" s="20"/>
      <c r="U14" s="33"/>
      <c r="V14" s="32"/>
      <c r="X14" s="28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40">
        <f t="shared" si="7"/>
        <v>0</v>
      </c>
      <c r="AL14" s="31"/>
      <c r="AN14" s="20"/>
      <c r="AO14" s="33"/>
      <c r="AP14" s="32"/>
      <c r="AR14" s="28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40">
        <f t="shared" si="8"/>
        <v>0</v>
      </c>
      <c r="BF14" s="31"/>
      <c r="BH14" s="20"/>
    </row>
    <row r="15" spans="1:60" x14ac:dyDescent="0.35">
      <c r="A15" s="33"/>
      <c r="B15" s="32"/>
      <c r="D15" s="28">
        <v>0</v>
      </c>
      <c r="E15" s="106"/>
      <c r="F15" s="106"/>
      <c r="G15" s="106"/>
      <c r="H15" s="106"/>
      <c r="I15" s="106"/>
      <c r="J15" s="106"/>
      <c r="K15" s="106"/>
      <c r="L15" s="106"/>
      <c r="M15" s="106"/>
      <c r="N15" s="29"/>
      <c r="O15" s="29"/>
      <c r="P15" s="29"/>
      <c r="Q15" s="40">
        <f t="shared" si="6"/>
        <v>0</v>
      </c>
      <c r="R15" s="31"/>
      <c r="T15" s="20"/>
      <c r="U15" s="33"/>
      <c r="V15" s="32"/>
      <c r="X15" s="28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40">
        <f t="shared" si="7"/>
        <v>0</v>
      </c>
      <c r="AL15" s="31"/>
      <c r="AN15" s="20"/>
      <c r="AO15" s="33"/>
      <c r="AP15" s="32"/>
      <c r="AR15" s="28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40">
        <f t="shared" si="8"/>
        <v>0</v>
      </c>
      <c r="BF15" s="31"/>
      <c r="BH15" s="20"/>
    </row>
    <row r="16" spans="1:60" x14ac:dyDescent="0.35">
      <c r="A16" s="33"/>
      <c r="B16" s="32"/>
      <c r="D16" s="28">
        <v>0</v>
      </c>
      <c r="E16" s="106"/>
      <c r="F16" s="106"/>
      <c r="G16" s="106"/>
      <c r="H16" s="106"/>
      <c r="I16" s="106"/>
      <c r="J16" s="106"/>
      <c r="K16" s="106"/>
      <c r="L16" s="106"/>
      <c r="M16" s="106"/>
      <c r="N16" s="29"/>
      <c r="O16" s="29"/>
      <c r="P16" s="29"/>
      <c r="Q16" s="40">
        <f t="shared" si="6"/>
        <v>0</v>
      </c>
      <c r="R16" s="31"/>
      <c r="T16" s="20"/>
      <c r="U16" s="33"/>
      <c r="V16" s="32"/>
      <c r="X16" s="28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40">
        <f t="shared" si="7"/>
        <v>0</v>
      </c>
      <c r="AL16" s="31"/>
      <c r="AN16" s="20"/>
      <c r="AO16" s="33"/>
      <c r="AP16" s="32"/>
      <c r="AR16" s="28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40">
        <f t="shared" si="8"/>
        <v>0</v>
      </c>
      <c r="BF16" s="31"/>
      <c r="BH16" s="20"/>
    </row>
    <row r="17" spans="1:60" x14ac:dyDescent="0.35">
      <c r="A17" s="33"/>
      <c r="B17" s="32"/>
      <c r="D17" s="28">
        <v>0</v>
      </c>
      <c r="E17" s="106"/>
      <c r="F17" s="106"/>
      <c r="G17" s="106"/>
      <c r="H17" s="106"/>
      <c r="I17" s="106"/>
      <c r="J17" s="106"/>
      <c r="K17" s="106"/>
      <c r="L17" s="106"/>
      <c r="M17" s="106"/>
      <c r="N17" s="29"/>
      <c r="O17" s="29"/>
      <c r="P17" s="29"/>
      <c r="Q17" s="40">
        <f t="shared" si="6"/>
        <v>0</v>
      </c>
      <c r="R17" s="31"/>
      <c r="T17" s="20"/>
      <c r="U17" s="33"/>
      <c r="V17" s="32"/>
      <c r="X17" s="28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40">
        <f t="shared" si="7"/>
        <v>0</v>
      </c>
      <c r="AL17" s="31"/>
      <c r="AN17" s="20"/>
      <c r="AO17" s="33"/>
      <c r="AP17" s="32"/>
      <c r="AR17" s="28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40">
        <f t="shared" si="8"/>
        <v>0</v>
      </c>
      <c r="BF17" s="31"/>
      <c r="BH17" s="20"/>
    </row>
    <row r="18" spans="1:60" x14ac:dyDescent="0.35">
      <c r="A18" s="33"/>
      <c r="B18" s="32" t="s">
        <v>90</v>
      </c>
      <c r="D18" s="28">
        <v>0</v>
      </c>
      <c r="E18" s="106"/>
      <c r="F18" s="106"/>
      <c r="G18" s="106"/>
      <c r="H18" s="106"/>
      <c r="I18" s="106"/>
      <c r="J18" s="106"/>
      <c r="K18" s="106"/>
      <c r="L18" s="106"/>
      <c r="M18" s="106"/>
      <c r="N18" s="29"/>
      <c r="O18" s="29"/>
      <c r="P18" s="29"/>
      <c r="Q18" s="40">
        <f t="shared" si="6"/>
        <v>0</v>
      </c>
      <c r="R18" s="31"/>
      <c r="T18" s="20"/>
      <c r="U18" s="33"/>
      <c r="V18" s="32"/>
      <c r="X18" s="28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40">
        <f t="shared" si="7"/>
        <v>0</v>
      </c>
      <c r="AL18" s="31"/>
      <c r="AN18" s="20"/>
      <c r="AO18" s="33"/>
      <c r="AP18" s="32"/>
      <c r="AR18" s="28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40">
        <f t="shared" si="8"/>
        <v>0</v>
      </c>
      <c r="BF18" s="31"/>
      <c r="BH18" s="20"/>
    </row>
    <row r="19" spans="1:60" x14ac:dyDescent="0.35">
      <c r="A19" s="33"/>
      <c r="B19" s="32" t="s">
        <v>91</v>
      </c>
      <c r="D19" s="28">
        <v>0</v>
      </c>
      <c r="E19" s="106"/>
      <c r="F19" s="106"/>
      <c r="G19" s="106"/>
      <c r="H19" s="106"/>
      <c r="I19" s="106"/>
      <c r="J19" s="106"/>
      <c r="K19" s="106"/>
      <c r="L19" s="106"/>
      <c r="M19" s="106"/>
      <c r="N19" s="29"/>
      <c r="O19" s="29"/>
      <c r="P19" s="29"/>
      <c r="Q19" s="40">
        <f t="shared" si="6"/>
        <v>0</v>
      </c>
      <c r="R19" s="31"/>
      <c r="T19" s="20"/>
      <c r="U19" s="33"/>
      <c r="V19" s="32"/>
      <c r="X19" s="28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40">
        <f t="shared" si="7"/>
        <v>0</v>
      </c>
      <c r="AL19" s="31"/>
      <c r="AN19" s="20"/>
      <c r="AO19" s="33"/>
      <c r="AP19" s="32"/>
      <c r="AR19" s="28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40">
        <f t="shared" si="8"/>
        <v>0</v>
      </c>
      <c r="BF19" s="31"/>
      <c r="BH19" s="20"/>
    </row>
    <row r="20" spans="1:60" x14ac:dyDescent="0.35">
      <c r="A20" s="33"/>
      <c r="B20" s="27" t="s">
        <v>10</v>
      </c>
      <c r="D20" s="29">
        <f>SUM(D13:D19)</f>
        <v>0</v>
      </c>
      <c r="E20" s="106"/>
      <c r="F20" s="106"/>
      <c r="G20" s="106"/>
      <c r="H20" s="106"/>
      <c r="I20" s="106"/>
      <c r="J20" s="106"/>
      <c r="K20" s="106"/>
      <c r="L20" s="106"/>
      <c r="M20" s="106"/>
      <c r="N20" s="29"/>
      <c r="O20" s="29"/>
      <c r="P20" s="29"/>
      <c r="Q20" s="41">
        <f t="shared" si="6"/>
        <v>0</v>
      </c>
      <c r="R20" s="31"/>
      <c r="T20" s="20"/>
      <c r="U20" s="33"/>
      <c r="V20" s="27" t="s">
        <v>10</v>
      </c>
      <c r="X20" s="29">
        <f>SUM(X13:X19)</f>
        <v>0</v>
      </c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41">
        <f t="shared" si="7"/>
        <v>0</v>
      </c>
      <c r="AL20" s="31"/>
      <c r="AN20" s="20"/>
      <c r="AO20" s="33"/>
      <c r="AP20" s="27" t="s">
        <v>10</v>
      </c>
      <c r="AR20" s="29">
        <f>SUM(AR13:AR19)</f>
        <v>0</v>
      </c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41">
        <f t="shared" si="8"/>
        <v>0</v>
      </c>
      <c r="BF20" s="31"/>
      <c r="BH20" s="20"/>
    </row>
    <row r="21" spans="1:60" x14ac:dyDescent="0.35">
      <c r="A21" s="33"/>
      <c r="B21" s="39"/>
      <c r="D21" s="29"/>
      <c r="E21" s="106"/>
      <c r="F21" s="106"/>
      <c r="G21" s="106"/>
      <c r="H21" s="106"/>
      <c r="I21" s="106"/>
      <c r="J21" s="106"/>
      <c r="K21" s="106"/>
      <c r="L21" s="106"/>
      <c r="M21" s="106"/>
      <c r="N21" s="29"/>
      <c r="O21" s="29"/>
      <c r="P21" s="29"/>
      <c r="Q21" s="40"/>
      <c r="R21" s="31"/>
      <c r="T21" s="20"/>
      <c r="U21" s="33"/>
      <c r="V21" s="3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40"/>
      <c r="AL21" s="31"/>
      <c r="AN21" s="20"/>
      <c r="AO21" s="33"/>
      <c r="AP21" s="3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40"/>
      <c r="BF21" s="31"/>
      <c r="BH21" s="20"/>
    </row>
    <row r="22" spans="1:60" x14ac:dyDescent="0.35">
      <c r="A22" s="42"/>
      <c r="B22" s="27" t="s">
        <v>72</v>
      </c>
      <c r="D22" s="29"/>
      <c r="E22" s="106"/>
      <c r="F22" s="106"/>
      <c r="G22" s="106"/>
      <c r="H22" s="106"/>
      <c r="I22" s="106"/>
      <c r="J22" s="106"/>
      <c r="K22" s="106"/>
      <c r="L22" s="106"/>
      <c r="M22" s="106"/>
      <c r="N22" s="29"/>
      <c r="O22" s="29"/>
      <c r="P22" s="29"/>
      <c r="Q22" s="40"/>
      <c r="R22" s="43"/>
      <c r="T22" s="20"/>
      <c r="U22" s="42"/>
      <c r="V22" s="27" t="s">
        <v>99</v>
      </c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40"/>
      <c r="AL22" s="43"/>
      <c r="AN22" s="20"/>
      <c r="AO22" s="42"/>
      <c r="AP22" s="27" t="s">
        <v>99</v>
      </c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40"/>
      <c r="BF22" s="43"/>
      <c r="BH22" s="20"/>
    </row>
    <row r="23" spans="1:60" x14ac:dyDescent="0.35">
      <c r="A23" s="42"/>
      <c r="B23" s="32" t="s">
        <v>170</v>
      </c>
      <c r="D23" s="29"/>
      <c r="E23" s="106">
        <f>'Revenue Analysis'!D24</f>
        <v>0</v>
      </c>
      <c r="F23" s="106">
        <f>'Revenue Analysis'!E24</f>
        <v>0</v>
      </c>
      <c r="G23" s="106">
        <f>'Revenue Analysis'!F24</f>
        <v>0</v>
      </c>
      <c r="H23" s="106">
        <f>'Revenue Analysis'!G24</f>
        <v>0</v>
      </c>
      <c r="I23" s="106">
        <f>'Revenue Analysis'!H24</f>
        <v>0</v>
      </c>
      <c r="J23" s="106">
        <f>'Revenue Analysis'!I24</f>
        <v>0</v>
      </c>
      <c r="K23" s="106">
        <f>'Revenue Analysis'!J24</f>
        <v>0</v>
      </c>
      <c r="L23" s="106">
        <f>'Revenue Analysis'!K24</f>
        <v>0</v>
      </c>
      <c r="M23" s="106">
        <f>'Revenue Analysis'!L24</f>
        <v>0</v>
      </c>
      <c r="N23" s="29">
        <f>'Revenue Analysis'!M24</f>
        <v>0</v>
      </c>
      <c r="O23" s="29">
        <f>'Revenue Analysis'!N24</f>
        <v>0</v>
      </c>
      <c r="P23" s="29">
        <f>'Revenue Analysis'!O24</f>
        <v>0</v>
      </c>
      <c r="Q23" s="40">
        <f>SUM(E23:P23)</f>
        <v>0</v>
      </c>
      <c r="R23" s="43" t="e">
        <f>Q23/Q25</f>
        <v>#DIV/0!</v>
      </c>
      <c r="T23" s="20"/>
      <c r="U23" s="42"/>
      <c r="V23" s="32" t="s">
        <v>76</v>
      </c>
      <c r="X23" s="29"/>
      <c r="Y23" s="29">
        <f>'Revenue Analysis'!U24</f>
        <v>0</v>
      </c>
      <c r="Z23" s="29">
        <f>'Revenue Analysis'!V24</f>
        <v>0</v>
      </c>
      <c r="AA23" s="29">
        <f>'Revenue Analysis'!W24</f>
        <v>0</v>
      </c>
      <c r="AB23" s="29">
        <f>'Revenue Analysis'!X24</f>
        <v>0</v>
      </c>
      <c r="AC23" s="29">
        <f>'Revenue Analysis'!Y24</f>
        <v>0</v>
      </c>
      <c r="AD23" s="29">
        <f>'Revenue Analysis'!Z24</f>
        <v>0</v>
      </c>
      <c r="AE23" s="29">
        <f>'Revenue Analysis'!AA24</f>
        <v>0</v>
      </c>
      <c r="AF23" s="29">
        <f>'Revenue Analysis'!AB24</f>
        <v>0</v>
      </c>
      <c r="AG23" s="29">
        <f>'Revenue Analysis'!AC24</f>
        <v>0</v>
      </c>
      <c r="AH23" s="29">
        <f>'Revenue Analysis'!AD24</f>
        <v>0</v>
      </c>
      <c r="AI23" s="29">
        <f>'Revenue Analysis'!AE24</f>
        <v>0</v>
      </c>
      <c r="AJ23" s="29">
        <f>'Revenue Analysis'!AF24</f>
        <v>0</v>
      </c>
      <c r="AK23" s="40">
        <f>SUM(Y23:AJ23)</f>
        <v>0</v>
      </c>
      <c r="AL23" s="43" t="e">
        <f>AK23/AK25</f>
        <v>#DIV/0!</v>
      </c>
      <c r="AN23" s="20"/>
      <c r="AO23" s="42"/>
      <c r="AP23" s="32" t="s">
        <v>76</v>
      </c>
      <c r="AR23" s="29"/>
      <c r="AS23" s="29">
        <f>'Revenue Analysis'!AL24</f>
        <v>0</v>
      </c>
      <c r="AT23" s="29">
        <f>'Revenue Analysis'!AM24</f>
        <v>0</v>
      </c>
      <c r="AU23" s="29">
        <f>'Revenue Analysis'!AN24</f>
        <v>0</v>
      </c>
      <c r="AV23" s="29">
        <f>'Revenue Analysis'!AO24</f>
        <v>0</v>
      </c>
      <c r="AW23" s="29">
        <f>'Revenue Analysis'!AP24</f>
        <v>0</v>
      </c>
      <c r="AX23" s="29">
        <f>'Revenue Analysis'!AQ24</f>
        <v>0</v>
      </c>
      <c r="AY23" s="29">
        <f>'Revenue Analysis'!AR24</f>
        <v>0</v>
      </c>
      <c r="AZ23" s="29">
        <f>'Revenue Analysis'!AS24</f>
        <v>0</v>
      </c>
      <c r="BA23" s="29">
        <f>'Revenue Analysis'!AT24</f>
        <v>0</v>
      </c>
      <c r="BB23" s="29">
        <f>'Revenue Analysis'!AU24</f>
        <v>0</v>
      </c>
      <c r="BC23" s="29">
        <f>'Revenue Analysis'!AV24</f>
        <v>0</v>
      </c>
      <c r="BD23" s="29">
        <f>'Revenue Analysis'!AW24</f>
        <v>0</v>
      </c>
      <c r="BE23" s="40">
        <f>SUM(AS23:BD23)</f>
        <v>0</v>
      </c>
      <c r="BF23" s="43" t="e">
        <f>BE23/BE25</f>
        <v>#DIV/0!</v>
      </c>
      <c r="BH23" s="20"/>
    </row>
    <row r="24" spans="1:60" x14ac:dyDescent="0.35">
      <c r="A24" s="42"/>
      <c r="B24" s="32"/>
      <c r="D24" s="29"/>
      <c r="E24" s="111">
        <f>'Revenue Analysis'!D36</f>
        <v>0</v>
      </c>
      <c r="F24" s="111">
        <f>'Revenue Analysis'!E36</f>
        <v>0</v>
      </c>
      <c r="G24" s="111">
        <f>'Revenue Analysis'!F36</f>
        <v>0</v>
      </c>
      <c r="H24" s="111">
        <f>'Revenue Analysis'!G36</f>
        <v>0</v>
      </c>
      <c r="I24" s="111">
        <f>'Revenue Analysis'!H36</f>
        <v>0</v>
      </c>
      <c r="J24" s="111">
        <f>'Revenue Analysis'!I36</f>
        <v>0</v>
      </c>
      <c r="K24" s="111">
        <f>'Revenue Analysis'!J36</f>
        <v>0</v>
      </c>
      <c r="L24" s="111">
        <f>'Revenue Analysis'!K36</f>
        <v>0</v>
      </c>
      <c r="M24" s="111">
        <f>'Revenue Analysis'!L36</f>
        <v>0</v>
      </c>
      <c r="N24" s="29">
        <f>'Revenue Analysis'!M36</f>
        <v>0</v>
      </c>
      <c r="O24" s="29">
        <f>'Revenue Analysis'!N36</f>
        <v>0</v>
      </c>
      <c r="P24" s="29">
        <f>'Revenue Analysis'!O36</f>
        <v>0</v>
      </c>
      <c r="Q24" s="40">
        <f>SUM(E24:P24)</f>
        <v>0</v>
      </c>
      <c r="R24" s="43" t="e">
        <f>Q24/Q25</f>
        <v>#DIV/0!</v>
      </c>
      <c r="T24" s="20"/>
      <c r="U24" s="42"/>
      <c r="V24" s="32" t="s">
        <v>97</v>
      </c>
      <c r="X24" s="29"/>
      <c r="Y24" s="29">
        <f>'Revenue Analysis'!U36</f>
        <v>0</v>
      </c>
      <c r="Z24" s="29">
        <f>'Revenue Analysis'!V36</f>
        <v>0</v>
      </c>
      <c r="AA24" s="29">
        <f>'Revenue Analysis'!W36</f>
        <v>0</v>
      </c>
      <c r="AB24" s="29">
        <f>'Revenue Analysis'!X36</f>
        <v>0</v>
      </c>
      <c r="AC24" s="29">
        <f>'Revenue Analysis'!Y36</f>
        <v>0</v>
      </c>
      <c r="AD24" s="29">
        <f>'Revenue Analysis'!Z36</f>
        <v>0</v>
      </c>
      <c r="AE24" s="29">
        <f>'Revenue Analysis'!AA36</f>
        <v>0</v>
      </c>
      <c r="AF24" s="29">
        <f>'Revenue Analysis'!AB36</f>
        <v>0</v>
      </c>
      <c r="AG24" s="29">
        <f>'Revenue Analysis'!AC36</f>
        <v>0</v>
      </c>
      <c r="AH24" s="29">
        <f>'Revenue Analysis'!AD36</f>
        <v>0</v>
      </c>
      <c r="AI24" s="29">
        <f>'Revenue Analysis'!AE36</f>
        <v>0</v>
      </c>
      <c r="AJ24" s="29">
        <f>'Revenue Analysis'!AF36</f>
        <v>0</v>
      </c>
      <c r="AK24" s="40">
        <f>SUM(Y24:AJ24)</f>
        <v>0</v>
      </c>
      <c r="AL24" s="43" t="e">
        <f>AK24/AK25</f>
        <v>#DIV/0!</v>
      </c>
      <c r="AN24" s="20"/>
      <c r="AO24" s="42"/>
      <c r="AP24" s="32" t="s">
        <v>97</v>
      </c>
      <c r="AR24" s="29"/>
      <c r="AS24" s="29">
        <f>'Revenue Analysis'!AL36</f>
        <v>0</v>
      </c>
      <c r="AT24" s="29">
        <f>'Revenue Analysis'!AM36</f>
        <v>0</v>
      </c>
      <c r="AU24" s="29">
        <f>'Revenue Analysis'!AN36</f>
        <v>0</v>
      </c>
      <c r="AV24" s="29">
        <f>'Revenue Analysis'!AO36</f>
        <v>0</v>
      </c>
      <c r="AW24" s="29">
        <f>'Revenue Analysis'!AP36</f>
        <v>0</v>
      </c>
      <c r="AX24" s="29">
        <f>'Revenue Analysis'!AQ36</f>
        <v>0</v>
      </c>
      <c r="AY24" s="29">
        <f>'Revenue Analysis'!AR36</f>
        <v>0</v>
      </c>
      <c r="AZ24" s="29">
        <f>'Revenue Analysis'!AS36</f>
        <v>0</v>
      </c>
      <c r="BA24" s="29">
        <f>'Revenue Analysis'!AT36</f>
        <v>0</v>
      </c>
      <c r="BB24" s="29">
        <f>'Revenue Analysis'!AU36</f>
        <v>0</v>
      </c>
      <c r="BC24" s="29">
        <f>'Revenue Analysis'!AV36</f>
        <v>0</v>
      </c>
      <c r="BD24" s="29">
        <f>'Revenue Analysis'!AW36</f>
        <v>0</v>
      </c>
      <c r="BE24" s="40">
        <f>SUM(AS24:BD24)</f>
        <v>0</v>
      </c>
      <c r="BF24" s="43" t="e">
        <f>BE24/BE25</f>
        <v>#DIV/0!</v>
      </c>
      <c r="BH24" s="20"/>
    </row>
    <row r="25" spans="1:60" x14ac:dyDescent="0.35">
      <c r="A25" s="42"/>
      <c r="B25" s="44" t="s">
        <v>14</v>
      </c>
      <c r="C25" s="45"/>
      <c r="D25" s="36"/>
      <c r="E25" s="36">
        <f t="shared" ref="E25:P25" si="9">SUM(E23:E24)</f>
        <v>0</v>
      </c>
      <c r="F25" s="36">
        <f t="shared" si="9"/>
        <v>0</v>
      </c>
      <c r="G25" s="36">
        <f t="shared" si="9"/>
        <v>0</v>
      </c>
      <c r="H25" s="36">
        <f t="shared" si="9"/>
        <v>0</v>
      </c>
      <c r="I25" s="36">
        <f t="shared" si="9"/>
        <v>0</v>
      </c>
      <c r="J25" s="36">
        <f t="shared" si="9"/>
        <v>0</v>
      </c>
      <c r="K25" s="36">
        <f t="shared" si="9"/>
        <v>0</v>
      </c>
      <c r="L25" s="36">
        <f t="shared" si="9"/>
        <v>0</v>
      </c>
      <c r="M25" s="36">
        <f t="shared" si="9"/>
        <v>0</v>
      </c>
      <c r="N25" s="36">
        <f t="shared" si="9"/>
        <v>0</v>
      </c>
      <c r="O25" s="36">
        <f t="shared" si="9"/>
        <v>0</v>
      </c>
      <c r="P25" s="36">
        <f t="shared" si="9"/>
        <v>0</v>
      </c>
      <c r="Q25" s="41">
        <f>SUM(Q23:Q24)</f>
        <v>0</v>
      </c>
      <c r="R25" s="43" t="e">
        <f>Q25/Q25</f>
        <v>#DIV/0!</v>
      </c>
      <c r="T25" s="20"/>
      <c r="U25" s="42"/>
      <c r="V25" s="44" t="s">
        <v>14</v>
      </c>
      <c r="W25" s="45"/>
      <c r="X25" s="36"/>
      <c r="Y25" s="36">
        <f t="shared" ref="Y25:AK25" si="10">SUM(Y23:Y24)</f>
        <v>0</v>
      </c>
      <c r="Z25" s="36">
        <f t="shared" si="10"/>
        <v>0</v>
      </c>
      <c r="AA25" s="36">
        <f t="shared" si="10"/>
        <v>0</v>
      </c>
      <c r="AB25" s="36">
        <f t="shared" si="10"/>
        <v>0</v>
      </c>
      <c r="AC25" s="36">
        <f t="shared" si="10"/>
        <v>0</v>
      </c>
      <c r="AD25" s="36">
        <f t="shared" si="10"/>
        <v>0</v>
      </c>
      <c r="AE25" s="36">
        <f t="shared" si="10"/>
        <v>0</v>
      </c>
      <c r="AF25" s="36">
        <f t="shared" si="10"/>
        <v>0</v>
      </c>
      <c r="AG25" s="36">
        <f t="shared" si="10"/>
        <v>0</v>
      </c>
      <c r="AH25" s="36">
        <f t="shared" si="10"/>
        <v>0</v>
      </c>
      <c r="AI25" s="36">
        <f t="shared" si="10"/>
        <v>0</v>
      </c>
      <c r="AJ25" s="36">
        <f t="shared" si="10"/>
        <v>0</v>
      </c>
      <c r="AK25" s="41">
        <f t="shared" si="10"/>
        <v>0</v>
      </c>
      <c r="AL25" s="43" t="e">
        <f>AK25/AK25</f>
        <v>#DIV/0!</v>
      </c>
      <c r="AN25" s="20"/>
      <c r="AO25" s="42"/>
      <c r="AP25" s="44" t="s">
        <v>14</v>
      </c>
      <c r="AQ25" s="45"/>
      <c r="AR25" s="36"/>
      <c r="AS25" s="36">
        <f t="shared" ref="AS25:BE25" si="11">SUM(AS23:AS24)</f>
        <v>0</v>
      </c>
      <c r="AT25" s="36">
        <f t="shared" si="11"/>
        <v>0</v>
      </c>
      <c r="AU25" s="36">
        <f t="shared" si="11"/>
        <v>0</v>
      </c>
      <c r="AV25" s="36">
        <f t="shared" si="11"/>
        <v>0</v>
      </c>
      <c r="AW25" s="36">
        <f t="shared" si="11"/>
        <v>0</v>
      </c>
      <c r="AX25" s="36">
        <f t="shared" si="11"/>
        <v>0</v>
      </c>
      <c r="AY25" s="36">
        <f t="shared" si="11"/>
        <v>0</v>
      </c>
      <c r="AZ25" s="36">
        <f t="shared" si="11"/>
        <v>0</v>
      </c>
      <c r="BA25" s="36">
        <f t="shared" si="11"/>
        <v>0</v>
      </c>
      <c r="BB25" s="36">
        <f t="shared" si="11"/>
        <v>0</v>
      </c>
      <c r="BC25" s="36">
        <f t="shared" si="11"/>
        <v>0</v>
      </c>
      <c r="BD25" s="36">
        <f t="shared" si="11"/>
        <v>0</v>
      </c>
      <c r="BE25" s="41">
        <f t="shared" si="11"/>
        <v>0</v>
      </c>
      <c r="BF25" s="43" t="e">
        <f>BE25/BE25</f>
        <v>#DIV/0!</v>
      </c>
      <c r="BH25" s="20"/>
    </row>
    <row r="26" spans="1:60" x14ac:dyDescent="0.35">
      <c r="A26" s="42"/>
      <c r="B26" s="27"/>
      <c r="C26" s="27"/>
      <c r="D26" s="46"/>
      <c r="E26" s="107"/>
      <c r="F26" s="107"/>
      <c r="G26" s="107"/>
      <c r="H26" s="107"/>
      <c r="I26" s="107"/>
      <c r="J26" s="107"/>
      <c r="K26" s="107"/>
      <c r="L26" s="107"/>
      <c r="M26" s="107"/>
      <c r="N26" s="46"/>
      <c r="O26" s="46"/>
      <c r="P26" s="46"/>
      <c r="Q26" s="41"/>
      <c r="R26" s="43"/>
      <c r="T26" s="20"/>
      <c r="U26" s="42"/>
      <c r="V26" s="27"/>
      <c r="W26" s="27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1"/>
      <c r="AL26" s="43"/>
      <c r="AN26" s="20"/>
      <c r="AO26" s="42"/>
      <c r="AP26" s="27"/>
      <c r="AQ26" s="27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1"/>
      <c r="BF26" s="43"/>
      <c r="BH26" s="20"/>
    </row>
    <row r="27" spans="1:60" x14ac:dyDescent="0.35">
      <c r="A27" s="42"/>
      <c r="B27" s="44" t="s">
        <v>73</v>
      </c>
      <c r="C27" s="45"/>
      <c r="D27" s="36"/>
      <c r="E27" s="36">
        <f>E25</f>
        <v>0</v>
      </c>
      <c r="F27" s="36">
        <f t="shared" ref="F27:P27" si="12">F25</f>
        <v>0</v>
      </c>
      <c r="G27" s="36">
        <f t="shared" si="12"/>
        <v>0</v>
      </c>
      <c r="H27" s="36">
        <f t="shared" si="12"/>
        <v>0</v>
      </c>
      <c r="I27" s="36">
        <f t="shared" si="12"/>
        <v>0</v>
      </c>
      <c r="J27" s="36">
        <f t="shared" si="12"/>
        <v>0</v>
      </c>
      <c r="K27" s="36">
        <f t="shared" si="12"/>
        <v>0</v>
      </c>
      <c r="L27" s="36">
        <f t="shared" si="12"/>
        <v>0</v>
      </c>
      <c r="M27" s="36">
        <f t="shared" si="12"/>
        <v>0</v>
      </c>
      <c r="N27" s="36">
        <f t="shared" si="12"/>
        <v>0</v>
      </c>
      <c r="O27" s="36">
        <f t="shared" si="12"/>
        <v>0</v>
      </c>
      <c r="P27" s="36">
        <f t="shared" si="12"/>
        <v>0</v>
      </c>
      <c r="Q27" s="41">
        <f>SUM(E27:P27)</f>
        <v>0</v>
      </c>
      <c r="R27" s="43"/>
      <c r="T27" s="20"/>
      <c r="U27" s="42"/>
      <c r="V27" s="44" t="s">
        <v>83</v>
      </c>
      <c r="W27" s="45"/>
      <c r="X27" s="36"/>
      <c r="Y27" s="36">
        <f>Y25</f>
        <v>0</v>
      </c>
      <c r="Z27" s="36">
        <f t="shared" ref="Z27:AJ27" si="13">Z25</f>
        <v>0</v>
      </c>
      <c r="AA27" s="36">
        <f t="shared" si="13"/>
        <v>0</v>
      </c>
      <c r="AB27" s="36">
        <f t="shared" si="13"/>
        <v>0</v>
      </c>
      <c r="AC27" s="36">
        <f t="shared" si="13"/>
        <v>0</v>
      </c>
      <c r="AD27" s="36">
        <f t="shared" si="13"/>
        <v>0</v>
      </c>
      <c r="AE27" s="36">
        <f t="shared" si="13"/>
        <v>0</v>
      </c>
      <c r="AF27" s="36">
        <f t="shared" si="13"/>
        <v>0</v>
      </c>
      <c r="AG27" s="36">
        <f t="shared" si="13"/>
        <v>0</v>
      </c>
      <c r="AH27" s="36">
        <f t="shared" si="13"/>
        <v>0</v>
      </c>
      <c r="AI27" s="36">
        <f t="shared" si="13"/>
        <v>0</v>
      </c>
      <c r="AJ27" s="36">
        <f t="shared" si="13"/>
        <v>0</v>
      </c>
      <c r="AK27" s="41">
        <f>SUM(Y27:AJ27)</f>
        <v>0</v>
      </c>
      <c r="AL27" s="43"/>
      <c r="AN27" s="20"/>
      <c r="AO27" s="42"/>
      <c r="AP27" s="44" t="s">
        <v>83</v>
      </c>
      <c r="AQ27" s="45"/>
      <c r="AR27" s="36"/>
      <c r="AS27" s="36">
        <f>AS25</f>
        <v>0</v>
      </c>
      <c r="AT27" s="36">
        <f t="shared" ref="AT27:BD27" si="14">AT25</f>
        <v>0</v>
      </c>
      <c r="AU27" s="36">
        <f t="shared" si="14"/>
        <v>0</v>
      </c>
      <c r="AV27" s="36">
        <f t="shared" si="14"/>
        <v>0</v>
      </c>
      <c r="AW27" s="36">
        <f t="shared" si="14"/>
        <v>0</v>
      </c>
      <c r="AX27" s="36">
        <f t="shared" si="14"/>
        <v>0</v>
      </c>
      <c r="AY27" s="36">
        <f t="shared" si="14"/>
        <v>0</v>
      </c>
      <c r="AZ27" s="36">
        <f t="shared" si="14"/>
        <v>0</v>
      </c>
      <c r="BA27" s="36">
        <f t="shared" si="14"/>
        <v>0</v>
      </c>
      <c r="BB27" s="36">
        <f t="shared" si="14"/>
        <v>0</v>
      </c>
      <c r="BC27" s="36">
        <f t="shared" si="14"/>
        <v>0</v>
      </c>
      <c r="BD27" s="36">
        <f t="shared" si="14"/>
        <v>0</v>
      </c>
      <c r="BE27" s="41">
        <f>SUM(AS27:BD27)</f>
        <v>0</v>
      </c>
      <c r="BF27" s="43"/>
      <c r="BH27" s="20"/>
    </row>
    <row r="28" spans="1:60" x14ac:dyDescent="0.35">
      <c r="A28" s="33"/>
      <c r="B28" s="39"/>
      <c r="D28" s="29"/>
      <c r="E28" s="106"/>
      <c r="F28" s="106"/>
      <c r="G28" s="106"/>
      <c r="H28" s="106"/>
      <c r="I28" s="106"/>
      <c r="J28" s="106"/>
      <c r="K28" s="106"/>
      <c r="L28" s="106"/>
      <c r="M28" s="106"/>
      <c r="N28" s="29"/>
      <c r="O28" s="29"/>
      <c r="P28" s="29"/>
      <c r="Q28" s="40"/>
      <c r="R28" s="43"/>
      <c r="T28" s="20"/>
      <c r="U28" s="33"/>
      <c r="V28" s="3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40"/>
      <c r="AL28" s="43"/>
      <c r="AN28" s="20"/>
      <c r="AO28" s="33"/>
      <c r="AP28" s="3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40"/>
      <c r="BF28" s="43"/>
      <c r="BH28" s="20"/>
    </row>
    <row r="29" spans="1:60" x14ac:dyDescent="0.35">
      <c r="A29" s="33"/>
      <c r="B29" s="39" t="s">
        <v>74</v>
      </c>
      <c r="D29" s="29"/>
      <c r="E29" s="106"/>
      <c r="F29" s="106"/>
      <c r="G29" s="106"/>
      <c r="H29" s="106"/>
      <c r="I29" s="106"/>
      <c r="J29" s="106"/>
      <c r="K29" s="106"/>
      <c r="L29" s="106"/>
      <c r="M29" s="106"/>
      <c r="N29" s="29"/>
      <c r="O29" s="29"/>
      <c r="P29" s="29"/>
      <c r="Q29" s="47"/>
      <c r="R29" s="43"/>
      <c r="T29" s="20"/>
      <c r="U29" s="33"/>
      <c r="V29" s="39" t="s">
        <v>100</v>
      </c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47"/>
      <c r="AL29" s="43"/>
      <c r="AN29" s="20"/>
      <c r="AO29" s="33"/>
      <c r="AP29" s="39" t="s">
        <v>100</v>
      </c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47"/>
      <c r="BF29" s="43"/>
      <c r="BH29" s="20"/>
    </row>
    <row r="30" spans="1:60" x14ac:dyDescent="0.35">
      <c r="A30" s="33"/>
      <c r="B30" s="32" t="s">
        <v>172</v>
      </c>
      <c r="D30" s="29"/>
      <c r="E30" s="106">
        <v>0</v>
      </c>
      <c r="F30" s="106">
        <v>0</v>
      </c>
      <c r="G30" s="106">
        <v>0</v>
      </c>
      <c r="H30" s="106">
        <v>0</v>
      </c>
      <c r="I30" s="106">
        <v>0</v>
      </c>
      <c r="J30" s="106">
        <v>0</v>
      </c>
      <c r="K30" s="106">
        <v>0</v>
      </c>
      <c r="L30" s="106">
        <v>0</v>
      </c>
      <c r="M30" s="106">
        <v>0</v>
      </c>
      <c r="N30" s="106">
        <v>0</v>
      </c>
      <c r="O30" s="106">
        <v>0</v>
      </c>
      <c r="P30" s="106">
        <v>0</v>
      </c>
      <c r="Q30" s="47">
        <f>SUM(E30:P30)</f>
        <v>0</v>
      </c>
      <c r="R30" s="43"/>
      <c r="T30" s="20"/>
      <c r="U30" s="33"/>
      <c r="V30" s="32" t="s">
        <v>79</v>
      </c>
      <c r="X30" s="29"/>
      <c r="Y30" s="29">
        <f>(Y24*0.5)+(('Revenue Analysis'!U11+'Revenue Analysis'!U16)*0.4)+('Revenue Analysis'!U21*0.1)</f>
        <v>0</v>
      </c>
      <c r="Z30" s="29">
        <f>(Z24*0.5)+(('Revenue Analysis'!V11+'Revenue Analysis'!V16)*0.4)+('Revenue Analysis'!V21*0.1)</f>
        <v>0</v>
      </c>
      <c r="AA30" s="29">
        <f>(AA24*0.5)+(('Revenue Analysis'!W11+'Revenue Analysis'!W16)*0.4)+('Revenue Analysis'!W21*0.1)</f>
        <v>0</v>
      </c>
      <c r="AB30" s="29">
        <f>(AB24*0.5)+(('Revenue Analysis'!X11+'Revenue Analysis'!X16)*0.4)+('Revenue Analysis'!X21*0.1)</f>
        <v>0</v>
      </c>
      <c r="AC30" s="29">
        <f>(AC24*0.5)+(('Revenue Analysis'!Y11+'Revenue Analysis'!Y16)*0.4)+('Revenue Analysis'!Y21*0.1)</f>
        <v>0</v>
      </c>
      <c r="AD30" s="29">
        <f>(AD24*0.5)+(('Revenue Analysis'!Z11+'Revenue Analysis'!Z16)*0.4)+('Revenue Analysis'!Z21*0.1)</f>
        <v>0</v>
      </c>
      <c r="AE30" s="29">
        <f>(AE24*0.5)+(('Revenue Analysis'!AA11+'Revenue Analysis'!AA16)*0.4)+('Revenue Analysis'!AA21*0.1)</f>
        <v>0</v>
      </c>
      <c r="AF30" s="29">
        <f>(AF24*0.5)+(('Revenue Analysis'!AB11+'Revenue Analysis'!AB16)*0.4)+('Revenue Analysis'!AB21*0.1)</f>
        <v>0</v>
      </c>
      <c r="AG30" s="29">
        <f>(AG24*0.5)+(('Revenue Analysis'!AC11+'Revenue Analysis'!AC16)*0.4)+('Revenue Analysis'!AC21*0.1)</f>
        <v>0</v>
      </c>
      <c r="AH30" s="29">
        <f>(AH24*0.5)+(('Revenue Analysis'!AD11+'Revenue Analysis'!AD16)*0.4)+('Revenue Analysis'!AD21*0.1)</f>
        <v>0</v>
      </c>
      <c r="AI30" s="29">
        <f>(AI24*0.5)+(('Revenue Analysis'!AE11+'Revenue Analysis'!AE16)*0.4)+('Revenue Analysis'!AE21*0.1)</f>
        <v>0</v>
      </c>
      <c r="AJ30" s="29">
        <f>(AJ24*0.5)+(('Revenue Analysis'!AF11+'Revenue Analysis'!AF16)*0.4)+('Revenue Analysis'!AF21*0.1)</f>
        <v>0</v>
      </c>
      <c r="AK30" s="47">
        <f>SUM(Y30:AJ30)</f>
        <v>0</v>
      </c>
      <c r="AL30" s="43"/>
      <c r="AN30" s="20"/>
      <c r="AO30" s="33"/>
      <c r="AP30" s="32" t="s">
        <v>79</v>
      </c>
      <c r="AR30" s="29"/>
      <c r="AS30" s="29">
        <f>(AS24*0.5)+(('Revenue Analysis'!AL11+'Revenue Analysis'!AL16)*0.4)+('Revenue Analysis'!AL21*0.1)</f>
        <v>0</v>
      </c>
      <c r="AT30" s="29">
        <f>(AT24*0.5)+(('Revenue Analysis'!AM11+'Revenue Analysis'!AM16)*0.4)+('Revenue Analysis'!AM21*0.1)</f>
        <v>0</v>
      </c>
      <c r="AU30" s="29">
        <f>(AU24*0.5)+(('Revenue Analysis'!AN11+'Revenue Analysis'!AN16)*0.4)+('Revenue Analysis'!AN21*0.1)</f>
        <v>0</v>
      </c>
      <c r="AV30" s="29">
        <f>(AV24*0.5)+(('Revenue Analysis'!AO11+'Revenue Analysis'!AO16)*0.4)+('Revenue Analysis'!AO21*0.1)</f>
        <v>0</v>
      </c>
      <c r="AW30" s="29">
        <f>(AW24*0.5)+(('Revenue Analysis'!AP11+'Revenue Analysis'!AP16)*0.4)+('Revenue Analysis'!AP21*0.1)</f>
        <v>0</v>
      </c>
      <c r="AX30" s="29">
        <f>(AX24*0.5)+(('Revenue Analysis'!AQ11+'Revenue Analysis'!AQ16)*0.4)+('Revenue Analysis'!AQ21*0.1)</f>
        <v>0</v>
      </c>
      <c r="AY30" s="29">
        <f>(AY24*0.5)+(('Revenue Analysis'!AR11+'Revenue Analysis'!AR16)*0.4)+('Revenue Analysis'!AR21*0.1)</f>
        <v>0</v>
      </c>
      <c r="AZ30" s="29">
        <f>(AZ24*0.5)+(('Revenue Analysis'!AS11+'Revenue Analysis'!AS16)*0.4)+('Revenue Analysis'!AS21*0.1)</f>
        <v>0</v>
      </c>
      <c r="BA30" s="29">
        <f>(BA24*0.5)+(('Revenue Analysis'!AT11+'Revenue Analysis'!AT16)*0.4)+('Revenue Analysis'!AT21*0.1)</f>
        <v>0</v>
      </c>
      <c r="BB30" s="29">
        <f>(BB24*0.5)+(('Revenue Analysis'!AU11+'Revenue Analysis'!AU16)*0.4)+('Revenue Analysis'!AU21*0.1)</f>
        <v>0</v>
      </c>
      <c r="BC30" s="29">
        <f>(BC24*0.5)+(('Revenue Analysis'!AV11+'Revenue Analysis'!AV16)*0.4)+('Revenue Analysis'!AV21*0.1)</f>
        <v>0</v>
      </c>
      <c r="BD30" s="29">
        <f>(BD24*0.5)+(('Revenue Analysis'!AW11+'Revenue Analysis'!AW16)*0.4)+('Revenue Analysis'!AW21*0.1)</f>
        <v>0</v>
      </c>
      <c r="BE30" s="47">
        <f>SUM(AS30:BD30)</f>
        <v>0</v>
      </c>
      <c r="BF30" s="43"/>
      <c r="BH30" s="20"/>
    </row>
    <row r="31" spans="1:60" x14ac:dyDescent="0.35">
      <c r="A31" s="33"/>
      <c r="B31" s="48" t="s">
        <v>173</v>
      </c>
      <c r="D31" s="29"/>
      <c r="E31" s="106">
        <v>0</v>
      </c>
      <c r="F31" s="106">
        <v>0</v>
      </c>
      <c r="G31" s="106">
        <v>0</v>
      </c>
      <c r="H31" s="106">
        <v>0</v>
      </c>
      <c r="I31" s="106">
        <v>0</v>
      </c>
      <c r="J31" s="106">
        <v>0</v>
      </c>
      <c r="K31" s="106">
        <v>0</v>
      </c>
      <c r="L31" s="106">
        <v>0</v>
      </c>
      <c r="M31" s="106">
        <v>0</v>
      </c>
      <c r="N31" s="106">
        <v>0</v>
      </c>
      <c r="O31" s="106">
        <v>0</v>
      </c>
      <c r="P31" s="106">
        <v>0</v>
      </c>
      <c r="Q31" s="47">
        <f>SUM(E31:P31)</f>
        <v>0</v>
      </c>
      <c r="R31" s="43"/>
      <c r="T31" s="20"/>
      <c r="U31" s="33"/>
      <c r="V31" s="48" t="s">
        <v>77</v>
      </c>
      <c r="X31" s="29"/>
      <c r="Y31" s="29">
        <f t="shared" ref="Y31:AG31" si="15">(Y25*0.8)*0.025</f>
        <v>0</v>
      </c>
      <c r="Z31" s="29">
        <f t="shared" si="15"/>
        <v>0</v>
      </c>
      <c r="AA31" s="29">
        <f t="shared" si="15"/>
        <v>0</v>
      </c>
      <c r="AB31" s="29">
        <f t="shared" si="15"/>
        <v>0</v>
      </c>
      <c r="AC31" s="29">
        <f t="shared" si="15"/>
        <v>0</v>
      </c>
      <c r="AD31" s="29">
        <f t="shared" si="15"/>
        <v>0</v>
      </c>
      <c r="AE31" s="29">
        <f t="shared" si="15"/>
        <v>0</v>
      </c>
      <c r="AF31" s="29">
        <f t="shared" si="15"/>
        <v>0</v>
      </c>
      <c r="AG31" s="29">
        <f t="shared" si="15"/>
        <v>0</v>
      </c>
      <c r="AH31" s="29">
        <f>(AH25*0.8)*0.025</f>
        <v>0</v>
      </c>
      <c r="AI31" s="29">
        <f>(AI25*0.8)*0.025</f>
        <v>0</v>
      </c>
      <c r="AJ31" s="29">
        <f>(AJ25*0.8)*0.025</f>
        <v>0</v>
      </c>
      <c r="AK31" s="47">
        <f>SUM(Y31:AJ31)</f>
        <v>0</v>
      </c>
      <c r="AL31" s="43"/>
      <c r="AN31" s="20"/>
      <c r="AO31" s="33"/>
      <c r="AP31" s="48" t="s">
        <v>77</v>
      </c>
      <c r="AR31" s="29"/>
      <c r="AS31" s="29">
        <f t="shared" ref="AS31:BA31" si="16">(AS25*0.8)*0.025</f>
        <v>0</v>
      </c>
      <c r="AT31" s="29">
        <f t="shared" si="16"/>
        <v>0</v>
      </c>
      <c r="AU31" s="29">
        <f t="shared" si="16"/>
        <v>0</v>
      </c>
      <c r="AV31" s="29">
        <f t="shared" si="16"/>
        <v>0</v>
      </c>
      <c r="AW31" s="29">
        <f t="shared" si="16"/>
        <v>0</v>
      </c>
      <c r="AX31" s="29">
        <f t="shared" si="16"/>
        <v>0</v>
      </c>
      <c r="AY31" s="29">
        <f t="shared" si="16"/>
        <v>0</v>
      </c>
      <c r="AZ31" s="29">
        <f t="shared" si="16"/>
        <v>0</v>
      </c>
      <c r="BA31" s="29">
        <f t="shared" si="16"/>
        <v>0</v>
      </c>
      <c r="BB31" s="29">
        <f>(BB25*0.8)*0.025</f>
        <v>0</v>
      </c>
      <c r="BC31" s="29">
        <f>(BC25*0.8)*0.025</f>
        <v>0</v>
      </c>
      <c r="BD31" s="29">
        <f>(BD25*0.8)*0.025</f>
        <v>0</v>
      </c>
      <c r="BE31" s="47">
        <f>SUM(AS31:BD31)</f>
        <v>0</v>
      </c>
      <c r="BF31" s="43"/>
      <c r="BH31" s="20"/>
    </row>
    <row r="32" spans="1:60" x14ac:dyDescent="0.35">
      <c r="A32" s="33"/>
      <c r="B32" s="34" t="s">
        <v>16</v>
      </c>
      <c r="C32" s="35"/>
      <c r="D32" s="49"/>
      <c r="E32" s="36">
        <f t="shared" ref="E32:P32" si="17">SUM(E30:E31)</f>
        <v>0</v>
      </c>
      <c r="F32" s="36">
        <f t="shared" si="17"/>
        <v>0</v>
      </c>
      <c r="G32" s="36">
        <f t="shared" si="17"/>
        <v>0</v>
      </c>
      <c r="H32" s="36">
        <f t="shared" si="17"/>
        <v>0</v>
      </c>
      <c r="I32" s="36">
        <f t="shared" si="17"/>
        <v>0</v>
      </c>
      <c r="J32" s="36">
        <f t="shared" si="17"/>
        <v>0</v>
      </c>
      <c r="K32" s="36">
        <f t="shared" si="17"/>
        <v>0</v>
      </c>
      <c r="L32" s="36">
        <f t="shared" si="17"/>
        <v>0</v>
      </c>
      <c r="M32" s="36">
        <f t="shared" si="17"/>
        <v>0</v>
      </c>
      <c r="N32" s="36">
        <f t="shared" si="17"/>
        <v>0</v>
      </c>
      <c r="O32" s="36">
        <f t="shared" si="17"/>
        <v>0</v>
      </c>
      <c r="P32" s="36">
        <f t="shared" si="17"/>
        <v>0</v>
      </c>
      <c r="Q32" s="47">
        <f>SUM(Q29:Q31)</f>
        <v>0</v>
      </c>
      <c r="R32" s="43" t="e">
        <f>Q32/Q$25</f>
        <v>#DIV/0!</v>
      </c>
      <c r="T32" s="20"/>
      <c r="U32" s="33"/>
      <c r="V32" s="34" t="s">
        <v>16</v>
      </c>
      <c r="W32" s="35"/>
      <c r="X32" s="49"/>
      <c r="Y32" s="36">
        <f t="shared" ref="Y32:AJ32" si="18">SUM(Y30:Y31)</f>
        <v>0</v>
      </c>
      <c r="Z32" s="36">
        <f t="shared" si="18"/>
        <v>0</v>
      </c>
      <c r="AA32" s="36">
        <f t="shared" si="18"/>
        <v>0</v>
      </c>
      <c r="AB32" s="36">
        <f t="shared" si="18"/>
        <v>0</v>
      </c>
      <c r="AC32" s="36">
        <f t="shared" si="18"/>
        <v>0</v>
      </c>
      <c r="AD32" s="36">
        <f t="shared" si="18"/>
        <v>0</v>
      </c>
      <c r="AE32" s="36">
        <f t="shared" si="18"/>
        <v>0</v>
      </c>
      <c r="AF32" s="36">
        <f t="shared" si="18"/>
        <v>0</v>
      </c>
      <c r="AG32" s="36">
        <f t="shared" si="18"/>
        <v>0</v>
      </c>
      <c r="AH32" s="36">
        <f t="shared" si="18"/>
        <v>0</v>
      </c>
      <c r="AI32" s="36">
        <f t="shared" si="18"/>
        <v>0</v>
      </c>
      <c r="AJ32" s="36">
        <f t="shared" si="18"/>
        <v>0</v>
      </c>
      <c r="AK32" s="47">
        <f>SUM(AK29:AK31)</f>
        <v>0</v>
      </c>
      <c r="AL32" s="43" t="e">
        <f>AK32/AK$25</f>
        <v>#DIV/0!</v>
      </c>
      <c r="AN32" s="20"/>
      <c r="AO32" s="33"/>
      <c r="AP32" s="34" t="s">
        <v>16</v>
      </c>
      <c r="AQ32" s="35"/>
      <c r="AR32" s="49"/>
      <c r="AS32" s="36">
        <f t="shared" ref="AS32:BD32" si="19">SUM(AS30:AS31)</f>
        <v>0</v>
      </c>
      <c r="AT32" s="36">
        <f t="shared" si="19"/>
        <v>0</v>
      </c>
      <c r="AU32" s="36">
        <f t="shared" si="19"/>
        <v>0</v>
      </c>
      <c r="AV32" s="36">
        <f t="shared" si="19"/>
        <v>0</v>
      </c>
      <c r="AW32" s="36">
        <f t="shared" si="19"/>
        <v>0</v>
      </c>
      <c r="AX32" s="36">
        <f t="shared" si="19"/>
        <v>0</v>
      </c>
      <c r="AY32" s="36">
        <f t="shared" si="19"/>
        <v>0</v>
      </c>
      <c r="AZ32" s="36">
        <f t="shared" si="19"/>
        <v>0</v>
      </c>
      <c r="BA32" s="36">
        <f t="shared" si="19"/>
        <v>0</v>
      </c>
      <c r="BB32" s="36">
        <f t="shared" si="19"/>
        <v>0</v>
      </c>
      <c r="BC32" s="36">
        <f t="shared" si="19"/>
        <v>0</v>
      </c>
      <c r="BD32" s="36">
        <f t="shared" si="19"/>
        <v>0</v>
      </c>
      <c r="BE32" s="47">
        <f>SUM(BE29:BE31)</f>
        <v>0</v>
      </c>
      <c r="BF32" s="43" t="e">
        <f>BE32/BE$25</f>
        <v>#DIV/0!</v>
      </c>
      <c r="BH32" s="20"/>
    </row>
    <row r="33" spans="1:60" x14ac:dyDescent="0.35">
      <c r="A33" s="33"/>
      <c r="B33" s="48"/>
      <c r="D33" s="29"/>
      <c r="E33" s="106"/>
      <c r="F33" s="106"/>
      <c r="G33" s="106"/>
      <c r="H33" s="106"/>
      <c r="I33" s="106"/>
      <c r="J33" s="106"/>
      <c r="K33" s="106"/>
      <c r="L33" s="106"/>
      <c r="M33" s="106"/>
      <c r="N33" s="29"/>
      <c r="O33" s="29"/>
      <c r="P33" s="29"/>
      <c r="Q33" s="30"/>
      <c r="R33" s="43"/>
      <c r="T33" s="20"/>
      <c r="U33" s="33"/>
      <c r="V33" s="48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30"/>
      <c r="AL33" s="43"/>
      <c r="AN33" s="20"/>
      <c r="AO33" s="33"/>
      <c r="AP33" s="48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30"/>
      <c r="BF33" s="43"/>
      <c r="BH33" s="20"/>
    </row>
    <row r="34" spans="1:60" x14ac:dyDescent="0.35">
      <c r="A34" s="33"/>
      <c r="B34" s="34" t="s">
        <v>15</v>
      </c>
      <c r="C34" s="45"/>
      <c r="D34" s="36"/>
      <c r="E34" s="36">
        <f t="shared" ref="E34:Q34" si="20">E25-E32</f>
        <v>0</v>
      </c>
      <c r="F34" s="36">
        <f t="shared" si="20"/>
        <v>0</v>
      </c>
      <c r="G34" s="36">
        <f t="shared" si="20"/>
        <v>0</v>
      </c>
      <c r="H34" s="36">
        <f t="shared" si="20"/>
        <v>0</v>
      </c>
      <c r="I34" s="36">
        <f t="shared" si="20"/>
        <v>0</v>
      </c>
      <c r="J34" s="36">
        <f t="shared" si="20"/>
        <v>0</v>
      </c>
      <c r="K34" s="36">
        <f t="shared" si="20"/>
        <v>0</v>
      </c>
      <c r="L34" s="36">
        <f t="shared" si="20"/>
        <v>0</v>
      </c>
      <c r="M34" s="36">
        <f t="shared" si="20"/>
        <v>0</v>
      </c>
      <c r="N34" s="36">
        <f t="shared" si="20"/>
        <v>0</v>
      </c>
      <c r="O34" s="36">
        <f t="shared" si="20"/>
        <v>0</v>
      </c>
      <c r="P34" s="37">
        <f t="shared" si="20"/>
        <v>0</v>
      </c>
      <c r="Q34" s="50">
        <f t="shared" si="20"/>
        <v>0</v>
      </c>
      <c r="R34" s="43" t="e">
        <f>Q34/Q$25</f>
        <v>#DIV/0!</v>
      </c>
      <c r="T34" s="20"/>
      <c r="U34" s="33"/>
      <c r="V34" s="34" t="s">
        <v>15</v>
      </c>
      <c r="W34" s="45"/>
      <c r="X34" s="36"/>
      <c r="Y34" s="36">
        <f t="shared" ref="Y34:AK34" si="21">Y25-Y32</f>
        <v>0</v>
      </c>
      <c r="Z34" s="36">
        <f t="shared" si="21"/>
        <v>0</v>
      </c>
      <c r="AA34" s="36">
        <f t="shared" si="21"/>
        <v>0</v>
      </c>
      <c r="AB34" s="36">
        <f t="shared" si="21"/>
        <v>0</v>
      </c>
      <c r="AC34" s="36">
        <f t="shared" si="21"/>
        <v>0</v>
      </c>
      <c r="AD34" s="36">
        <f t="shared" si="21"/>
        <v>0</v>
      </c>
      <c r="AE34" s="36">
        <f t="shared" si="21"/>
        <v>0</v>
      </c>
      <c r="AF34" s="36">
        <f t="shared" si="21"/>
        <v>0</v>
      </c>
      <c r="AG34" s="36">
        <f t="shared" si="21"/>
        <v>0</v>
      </c>
      <c r="AH34" s="36">
        <f t="shared" si="21"/>
        <v>0</v>
      </c>
      <c r="AI34" s="36">
        <f t="shared" si="21"/>
        <v>0</v>
      </c>
      <c r="AJ34" s="37">
        <f t="shared" si="21"/>
        <v>0</v>
      </c>
      <c r="AK34" s="50">
        <f t="shared" si="21"/>
        <v>0</v>
      </c>
      <c r="AL34" s="43" t="e">
        <f>AK34/AK$25</f>
        <v>#DIV/0!</v>
      </c>
      <c r="AN34" s="20"/>
      <c r="AO34" s="33"/>
      <c r="AP34" s="34" t="s">
        <v>15</v>
      </c>
      <c r="AQ34" s="45"/>
      <c r="AR34" s="36"/>
      <c r="AS34" s="36">
        <f t="shared" ref="AS34:BE34" si="22">AS25-AS32</f>
        <v>0</v>
      </c>
      <c r="AT34" s="36">
        <f t="shared" si="22"/>
        <v>0</v>
      </c>
      <c r="AU34" s="36">
        <f t="shared" si="22"/>
        <v>0</v>
      </c>
      <c r="AV34" s="36">
        <f t="shared" si="22"/>
        <v>0</v>
      </c>
      <c r="AW34" s="36">
        <f t="shared" si="22"/>
        <v>0</v>
      </c>
      <c r="AX34" s="36">
        <f t="shared" si="22"/>
        <v>0</v>
      </c>
      <c r="AY34" s="36">
        <f t="shared" si="22"/>
        <v>0</v>
      </c>
      <c r="AZ34" s="36">
        <f t="shared" si="22"/>
        <v>0</v>
      </c>
      <c r="BA34" s="36">
        <f t="shared" si="22"/>
        <v>0</v>
      </c>
      <c r="BB34" s="36">
        <f t="shared" si="22"/>
        <v>0</v>
      </c>
      <c r="BC34" s="36">
        <f t="shared" si="22"/>
        <v>0</v>
      </c>
      <c r="BD34" s="37">
        <f t="shared" si="22"/>
        <v>0</v>
      </c>
      <c r="BE34" s="50">
        <f t="shared" si="22"/>
        <v>0</v>
      </c>
      <c r="BF34" s="43" t="e">
        <f>BE34/BE$25</f>
        <v>#DIV/0!</v>
      </c>
      <c r="BH34" s="20"/>
    </row>
    <row r="35" spans="1:60" x14ac:dyDescent="0.35">
      <c r="A35" s="33"/>
      <c r="B35" s="48"/>
      <c r="D35" s="29"/>
      <c r="E35" s="106"/>
      <c r="F35" s="106"/>
      <c r="G35" s="106"/>
      <c r="H35" s="106"/>
      <c r="I35" s="106"/>
      <c r="J35" s="106"/>
      <c r="K35" s="106"/>
      <c r="L35" s="106"/>
      <c r="M35" s="106"/>
      <c r="N35" s="29"/>
      <c r="O35" s="29"/>
      <c r="P35" s="29"/>
      <c r="Q35" s="30"/>
      <c r="R35" s="43"/>
      <c r="T35" s="20"/>
      <c r="U35" s="33"/>
      <c r="V35" s="48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30"/>
      <c r="AL35" s="43"/>
      <c r="AN35" s="20"/>
      <c r="AO35" s="33"/>
      <c r="AP35" s="4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30"/>
      <c r="BF35" s="43"/>
      <c r="BH35" s="20"/>
    </row>
    <row r="36" spans="1:60" x14ac:dyDescent="0.35">
      <c r="A36" s="33"/>
      <c r="B36" s="39" t="s">
        <v>11</v>
      </c>
      <c r="D36" s="29"/>
      <c r="E36" s="106"/>
      <c r="F36" s="106"/>
      <c r="G36" s="106"/>
      <c r="H36" s="106"/>
      <c r="I36" s="106"/>
      <c r="J36" s="106"/>
      <c r="K36" s="106"/>
      <c r="L36" s="106"/>
      <c r="M36" s="106"/>
      <c r="N36" s="29"/>
      <c r="O36" s="29"/>
      <c r="P36" s="29"/>
      <c r="Q36" s="30"/>
      <c r="R36" s="43"/>
      <c r="T36" s="20"/>
      <c r="U36" s="33"/>
      <c r="V36" s="39" t="s">
        <v>11</v>
      </c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30"/>
      <c r="AL36" s="43"/>
      <c r="AN36" s="20"/>
      <c r="AO36" s="33"/>
      <c r="AP36" s="39" t="s">
        <v>11</v>
      </c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30"/>
      <c r="BF36" s="43"/>
      <c r="BH36" s="20"/>
    </row>
    <row r="37" spans="1:60" x14ac:dyDescent="0.35">
      <c r="A37" s="26"/>
      <c r="B37" s="32" t="s">
        <v>84</v>
      </c>
      <c r="D37" s="29"/>
      <c r="E37" s="106">
        <v>0</v>
      </c>
      <c r="F37" s="106">
        <v>0</v>
      </c>
      <c r="G37" s="106">
        <v>0</v>
      </c>
      <c r="H37" s="106">
        <v>0</v>
      </c>
      <c r="I37" s="106">
        <v>0</v>
      </c>
      <c r="J37" s="106">
        <v>0</v>
      </c>
      <c r="K37" s="106">
        <v>0</v>
      </c>
      <c r="L37" s="106">
        <v>0</v>
      </c>
      <c r="M37" s="106">
        <v>0</v>
      </c>
      <c r="N37" s="106">
        <v>0</v>
      </c>
      <c r="O37" s="106">
        <v>0</v>
      </c>
      <c r="P37" s="106">
        <v>0</v>
      </c>
      <c r="Q37" s="30">
        <f>SUM(D37:P37)</f>
        <v>0</v>
      </c>
      <c r="R37" s="43" t="e">
        <f t="shared" ref="R37:R50" si="23">Q37/Q$25</f>
        <v>#DIV/0!</v>
      </c>
      <c r="T37" s="20"/>
      <c r="U37" s="26"/>
      <c r="V37" s="32" t="s">
        <v>101</v>
      </c>
      <c r="X37" s="29"/>
      <c r="Y37" s="29">
        <v>0</v>
      </c>
      <c r="Z37" s="29">
        <v>0</v>
      </c>
      <c r="AA37" s="29">
        <v>0</v>
      </c>
      <c r="AB37" s="29">
        <v>0</v>
      </c>
      <c r="AC37" s="29">
        <v>0</v>
      </c>
      <c r="AD37" s="29">
        <v>0</v>
      </c>
      <c r="AE37" s="29">
        <v>0</v>
      </c>
      <c r="AF37" s="29">
        <v>0</v>
      </c>
      <c r="AG37" s="29">
        <v>0</v>
      </c>
      <c r="AH37" s="29">
        <v>0</v>
      </c>
      <c r="AI37" s="29">
        <v>0</v>
      </c>
      <c r="AJ37" s="29">
        <v>0</v>
      </c>
      <c r="AK37" s="30">
        <f>SUM(X37:AJ37)</f>
        <v>0</v>
      </c>
      <c r="AL37" s="43" t="e">
        <f t="shared" ref="AL37:AL50" si="24">AK37/AK$25</f>
        <v>#DIV/0!</v>
      </c>
      <c r="AN37" s="20"/>
      <c r="AO37" s="26"/>
      <c r="AP37" s="32" t="s">
        <v>101</v>
      </c>
      <c r="AR37" s="29"/>
      <c r="AS37" s="29">
        <v>0</v>
      </c>
      <c r="AT37" s="29">
        <v>0</v>
      </c>
      <c r="AU37" s="29">
        <v>0</v>
      </c>
      <c r="AV37" s="29">
        <v>0</v>
      </c>
      <c r="AW37" s="29">
        <v>0</v>
      </c>
      <c r="AX37" s="29">
        <v>0</v>
      </c>
      <c r="AY37" s="29">
        <v>0</v>
      </c>
      <c r="AZ37" s="29">
        <v>0</v>
      </c>
      <c r="BA37" s="29">
        <v>0</v>
      </c>
      <c r="BB37" s="29">
        <v>0</v>
      </c>
      <c r="BC37" s="29">
        <v>0</v>
      </c>
      <c r="BD37" s="29">
        <v>0</v>
      </c>
      <c r="BE37" s="30">
        <f>SUM(AR37:BD37)</f>
        <v>0</v>
      </c>
      <c r="BF37" s="43" t="e">
        <f t="shared" ref="BF37:BF50" si="25">BE37/BE$25</f>
        <v>#DIV/0!</v>
      </c>
      <c r="BH37" s="20"/>
    </row>
    <row r="38" spans="1:60" x14ac:dyDescent="0.35">
      <c r="A38" s="26"/>
      <c r="B38" s="32" t="s">
        <v>174</v>
      </c>
      <c r="D38" s="29"/>
      <c r="E38" s="106">
        <v>0</v>
      </c>
      <c r="F38" s="106">
        <v>0</v>
      </c>
      <c r="G38" s="106">
        <v>0</v>
      </c>
      <c r="H38" s="106">
        <v>0</v>
      </c>
      <c r="I38" s="106">
        <v>0</v>
      </c>
      <c r="J38" s="106">
        <v>0</v>
      </c>
      <c r="K38" s="106">
        <v>0</v>
      </c>
      <c r="L38" s="106">
        <v>0</v>
      </c>
      <c r="M38" s="106">
        <v>0</v>
      </c>
      <c r="N38" s="106">
        <v>0</v>
      </c>
      <c r="O38" s="106">
        <v>0</v>
      </c>
      <c r="P38" s="106">
        <v>0</v>
      </c>
      <c r="Q38" s="30">
        <f t="shared" ref="Q38:Q50" si="26">SUM(D38:P38)</f>
        <v>0</v>
      </c>
      <c r="R38" s="43" t="e">
        <f t="shared" si="23"/>
        <v>#DIV/0!</v>
      </c>
      <c r="T38" s="20"/>
      <c r="U38" s="26"/>
      <c r="V38" s="32" t="s">
        <v>102</v>
      </c>
      <c r="X38" s="29"/>
      <c r="Y38" s="29">
        <v>0</v>
      </c>
      <c r="Z38" s="29">
        <v>0</v>
      </c>
      <c r="AA38" s="29">
        <v>0</v>
      </c>
      <c r="AB38" s="29">
        <v>0</v>
      </c>
      <c r="AC38" s="29">
        <v>0</v>
      </c>
      <c r="AD38" s="29">
        <v>0</v>
      </c>
      <c r="AE38" s="29">
        <v>0</v>
      </c>
      <c r="AF38" s="29">
        <v>0</v>
      </c>
      <c r="AG38" s="29">
        <v>0</v>
      </c>
      <c r="AH38" s="29">
        <v>0</v>
      </c>
      <c r="AI38" s="29">
        <v>0</v>
      </c>
      <c r="AJ38" s="29">
        <v>0</v>
      </c>
      <c r="AK38" s="30">
        <f>SUM(X38:AJ38)</f>
        <v>0</v>
      </c>
      <c r="AL38" s="43" t="e">
        <f t="shared" si="24"/>
        <v>#DIV/0!</v>
      </c>
      <c r="AN38" s="20"/>
      <c r="AO38" s="26"/>
      <c r="AP38" s="32" t="s">
        <v>102</v>
      </c>
      <c r="AR38" s="29"/>
      <c r="AS38" s="29">
        <v>0</v>
      </c>
      <c r="AT38" s="29">
        <v>0</v>
      </c>
      <c r="AU38" s="29">
        <v>0</v>
      </c>
      <c r="AV38" s="29">
        <v>0</v>
      </c>
      <c r="AW38" s="29">
        <v>0</v>
      </c>
      <c r="AX38" s="29">
        <v>0</v>
      </c>
      <c r="AY38" s="29">
        <v>0</v>
      </c>
      <c r="AZ38" s="29">
        <v>0</v>
      </c>
      <c r="BA38" s="29">
        <v>0</v>
      </c>
      <c r="BB38" s="29">
        <v>0</v>
      </c>
      <c r="BC38" s="29">
        <v>0</v>
      </c>
      <c r="BD38" s="29">
        <v>0</v>
      </c>
      <c r="BE38" s="30">
        <f>SUM(AR38:BD38)</f>
        <v>0</v>
      </c>
      <c r="BF38" s="43" t="e">
        <f t="shared" si="25"/>
        <v>#DIV/0!</v>
      </c>
      <c r="BH38" s="20"/>
    </row>
    <row r="39" spans="1:60" x14ac:dyDescent="0.35">
      <c r="A39" s="26"/>
      <c r="B39" s="32" t="s">
        <v>175</v>
      </c>
      <c r="D39" s="29"/>
      <c r="E39" s="106">
        <v>0</v>
      </c>
      <c r="F39" s="106">
        <v>0</v>
      </c>
      <c r="G39" s="106">
        <v>0</v>
      </c>
      <c r="H39" s="106">
        <v>0</v>
      </c>
      <c r="I39" s="106">
        <v>0</v>
      </c>
      <c r="J39" s="106">
        <v>0</v>
      </c>
      <c r="K39" s="106">
        <v>0</v>
      </c>
      <c r="L39" s="106">
        <v>0</v>
      </c>
      <c r="M39" s="106">
        <v>0</v>
      </c>
      <c r="N39" s="106">
        <v>0</v>
      </c>
      <c r="O39" s="106">
        <v>0</v>
      </c>
      <c r="P39" s="106">
        <v>0</v>
      </c>
      <c r="Q39" s="30">
        <f t="shared" si="26"/>
        <v>0</v>
      </c>
      <c r="R39" s="43" t="e">
        <f t="shared" si="23"/>
        <v>#DIV/0!</v>
      </c>
      <c r="T39" s="20"/>
      <c r="U39" s="26"/>
      <c r="V39" s="32" t="s">
        <v>103</v>
      </c>
      <c r="X39" s="29"/>
      <c r="Y39" s="29">
        <v>0</v>
      </c>
      <c r="Z39" s="29">
        <v>0</v>
      </c>
      <c r="AA39" s="29">
        <v>0</v>
      </c>
      <c r="AB39" s="29">
        <v>0</v>
      </c>
      <c r="AC39" s="29">
        <v>0</v>
      </c>
      <c r="AD39" s="29">
        <v>0</v>
      </c>
      <c r="AE39" s="29">
        <v>0</v>
      </c>
      <c r="AF39" s="29">
        <v>0</v>
      </c>
      <c r="AG39" s="29">
        <v>0</v>
      </c>
      <c r="AH39" s="29">
        <v>0</v>
      </c>
      <c r="AI39" s="29">
        <v>0</v>
      </c>
      <c r="AJ39" s="29">
        <v>0</v>
      </c>
      <c r="AK39" s="30">
        <f>SUM(X39:AJ39)</f>
        <v>0</v>
      </c>
      <c r="AL39" s="43" t="e">
        <f t="shared" si="24"/>
        <v>#DIV/0!</v>
      </c>
      <c r="AN39" s="20"/>
      <c r="AO39" s="26"/>
      <c r="AP39" s="32" t="s">
        <v>103</v>
      </c>
      <c r="AR39" s="29"/>
      <c r="AS39" s="29">
        <v>0</v>
      </c>
      <c r="AT39" s="29">
        <v>0</v>
      </c>
      <c r="AU39" s="29">
        <v>0</v>
      </c>
      <c r="AV39" s="29">
        <v>0</v>
      </c>
      <c r="AW39" s="29">
        <v>0</v>
      </c>
      <c r="AX39" s="29">
        <v>0</v>
      </c>
      <c r="AY39" s="29">
        <v>0</v>
      </c>
      <c r="AZ39" s="29">
        <v>0</v>
      </c>
      <c r="BA39" s="29">
        <v>0</v>
      </c>
      <c r="BB39" s="29">
        <v>0</v>
      </c>
      <c r="BC39" s="29">
        <v>0</v>
      </c>
      <c r="BD39" s="29">
        <v>0</v>
      </c>
      <c r="BE39" s="30">
        <f>SUM(AR39:BD39)</f>
        <v>0</v>
      </c>
      <c r="BF39" s="43" t="e">
        <f t="shared" si="25"/>
        <v>#DIV/0!</v>
      </c>
      <c r="BH39" s="20"/>
    </row>
    <row r="40" spans="1:60" x14ac:dyDescent="0.35">
      <c r="A40" s="26"/>
      <c r="B40" s="32" t="s">
        <v>176</v>
      </c>
      <c r="D40" s="29"/>
      <c r="E40" s="106">
        <v>0</v>
      </c>
      <c r="F40" s="106">
        <v>0</v>
      </c>
      <c r="G40" s="106">
        <v>0</v>
      </c>
      <c r="H40" s="106">
        <v>0</v>
      </c>
      <c r="I40" s="106">
        <v>0</v>
      </c>
      <c r="J40" s="106">
        <v>0</v>
      </c>
      <c r="K40" s="106">
        <v>0</v>
      </c>
      <c r="L40" s="106">
        <v>0</v>
      </c>
      <c r="M40" s="106">
        <v>0</v>
      </c>
      <c r="N40" s="106">
        <v>0</v>
      </c>
      <c r="O40" s="106">
        <v>0</v>
      </c>
      <c r="P40" s="106">
        <v>0</v>
      </c>
      <c r="Q40" s="30">
        <f t="shared" si="26"/>
        <v>0</v>
      </c>
      <c r="R40" s="43" t="e">
        <f t="shared" si="23"/>
        <v>#DIV/0!</v>
      </c>
      <c r="T40" s="20"/>
      <c r="U40" s="26"/>
      <c r="V40" s="32" t="s">
        <v>94</v>
      </c>
      <c r="X40" s="29"/>
      <c r="Y40" s="29">
        <v>0</v>
      </c>
      <c r="Z40" s="29">
        <v>0</v>
      </c>
      <c r="AA40" s="29">
        <v>0</v>
      </c>
      <c r="AB40" s="29">
        <v>0</v>
      </c>
      <c r="AC40" s="29">
        <v>0</v>
      </c>
      <c r="AD40" s="29">
        <v>0</v>
      </c>
      <c r="AE40" s="29">
        <v>0</v>
      </c>
      <c r="AF40" s="29">
        <v>0</v>
      </c>
      <c r="AG40" s="29">
        <v>0</v>
      </c>
      <c r="AH40" s="29">
        <v>0</v>
      </c>
      <c r="AI40" s="29">
        <v>0</v>
      </c>
      <c r="AJ40" s="29">
        <v>0</v>
      </c>
      <c r="AK40" s="30">
        <f>SUM(X40:AJ40)</f>
        <v>0</v>
      </c>
      <c r="AL40" s="43" t="e">
        <f t="shared" si="24"/>
        <v>#DIV/0!</v>
      </c>
      <c r="AN40" s="20"/>
      <c r="AO40" s="26"/>
      <c r="AP40" s="32" t="s">
        <v>94</v>
      </c>
      <c r="AR40" s="29"/>
      <c r="AS40" s="29">
        <v>0</v>
      </c>
      <c r="AT40" s="29">
        <v>0</v>
      </c>
      <c r="AU40" s="29">
        <v>0</v>
      </c>
      <c r="AV40" s="29">
        <v>0</v>
      </c>
      <c r="AW40" s="29">
        <v>0</v>
      </c>
      <c r="AX40" s="29">
        <v>0</v>
      </c>
      <c r="AY40" s="29">
        <v>0</v>
      </c>
      <c r="AZ40" s="29">
        <v>0</v>
      </c>
      <c r="BA40" s="29">
        <v>0</v>
      </c>
      <c r="BB40" s="29">
        <v>0</v>
      </c>
      <c r="BC40" s="29">
        <v>0</v>
      </c>
      <c r="BD40" s="29">
        <v>0</v>
      </c>
      <c r="BE40" s="30">
        <f>SUM(AR40:BD40)</f>
        <v>0</v>
      </c>
      <c r="BF40" s="43" t="e">
        <f t="shared" si="25"/>
        <v>#DIV/0!</v>
      </c>
      <c r="BH40" s="20"/>
    </row>
    <row r="41" spans="1:60" x14ac:dyDescent="0.35">
      <c r="A41" s="26"/>
      <c r="B41" s="32" t="s">
        <v>177</v>
      </c>
      <c r="D41" s="29"/>
      <c r="E41" s="106">
        <v>0</v>
      </c>
      <c r="F41" s="106">
        <v>0</v>
      </c>
      <c r="G41" s="106">
        <v>0</v>
      </c>
      <c r="H41" s="106">
        <v>0</v>
      </c>
      <c r="I41" s="106">
        <v>0</v>
      </c>
      <c r="J41" s="106">
        <v>0</v>
      </c>
      <c r="K41" s="106">
        <v>0</v>
      </c>
      <c r="L41" s="106">
        <v>0</v>
      </c>
      <c r="M41" s="106">
        <v>0</v>
      </c>
      <c r="N41" s="106">
        <v>0</v>
      </c>
      <c r="O41" s="106">
        <v>0</v>
      </c>
      <c r="P41" s="106">
        <v>0</v>
      </c>
      <c r="Q41" s="30">
        <f t="shared" si="26"/>
        <v>0</v>
      </c>
      <c r="R41" s="43" t="e">
        <f t="shared" si="23"/>
        <v>#DIV/0!</v>
      </c>
      <c r="T41" s="20"/>
      <c r="U41" s="26"/>
      <c r="V41" s="32" t="s">
        <v>78</v>
      </c>
      <c r="X41" s="29"/>
      <c r="Y41" s="29">
        <v>0</v>
      </c>
      <c r="Z41" s="29">
        <v>0</v>
      </c>
      <c r="AA41" s="29">
        <v>0</v>
      </c>
      <c r="AB41" s="29">
        <v>0</v>
      </c>
      <c r="AC41" s="29">
        <v>0</v>
      </c>
      <c r="AD41" s="29">
        <v>0</v>
      </c>
      <c r="AE41" s="29">
        <v>0</v>
      </c>
      <c r="AF41" s="29">
        <v>0</v>
      </c>
      <c r="AG41" s="29">
        <v>0</v>
      </c>
      <c r="AH41" s="29">
        <v>0</v>
      </c>
      <c r="AI41" s="29">
        <v>0</v>
      </c>
      <c r="AJ41" s="29">
        <v>0</v>
      </c>
      <c r="AK41" s="30">
        <f t="shared" ref="AK41:AK50" si="27">SUM(X41:AJ41)</f>
        <v>0</v>
      </c>
      <c r="AL41" s="43" t="e">
        <f t="shared" si="24"/>
        <v>#DIV/0!</v>
      </c>
      <c r="AN41" s="20"/>
      <c r="AO41" s="26"/>
      <c r="AP41" s="32" t="s">
        <v>78</v>
      </c>
      <c r="AR41" s="29"/>
      <c r="AS41" s="29">
        <v>0</v>
      </c>
      <c r="AT41" s="29">
        <v>0</v>
      </c>
      <c r="AU41" s="29">
        <v>0</v>
      </c>
      <c r="AV41" s="29">
        <v>0</v>
      </c>
      <c r="AW41" s="29">
        <v>0</v>
      </c>
      <c r="AX41" s="29">
        <v>0</v>
      </c>
      <c r="AY41" s="29">
        <v>0</v>
      </c>
      <c r="AZ41" s="29">
        <v>0</v>
      </c>
      <c r="BA41" s="29">
        <v>0</v>
      </c>
      <c r="BB41" s="29">
        <v>0</v>
      </c>
      <c r="BC41" s="29">
        <v>0</v>
      </c>
      <c r="BD41" s="29">
        <v>0</v>
      </c>
      <c r="BE41" s="30">
        <f t="shared" ref="BE41:BE50" si="28">SUM(AR41:BD41)</f>
        <v>0</v>
      </c>
      <c r="BF41" s="43" t="e">
        <f t="shared" si="25"/>
        <v>#DIV/0!</v>
      </c>
      <c r="BH41" s="20"/>
    </row>
    <row r="42" spans="1:60" x14ac:dyDescent="0.35">
      <c r="A42" s="26"/>
      <c r="B42" s="32" t="s">
        <v>80</v>
      </c>
      <c r="D42" s="29"/>
      <c r="E42" s="106">
        <v>0</v>
      </c>
      <c r="F42" s="106">
        <v>0</v>
      </c>
      <c r="G42" s="106">
        <v>0</v>
      </c>
      <c r="H42" s="106">
        <v>0</v>
      </c>
      <c r="I42" s="106">
        <v>0</v>
      </c>
      <c r="J42" s="106">
        <v>0</v>
      </c>
      <c r="K42" s="106">
        <v>0</v>
      </c>
      <c r="L42" s="106">
        <v>0</v>
      </c>
      <c r="M42" s="106">
        <v>0</v>
      </c>
      <c r="N42" s="106">
        <v>0</v>
      </c>
      <c r="O42" s="106">
        <v>0</v>
      </c>
      <c r="P42" s="106">
        <v>0</v>
      </c>
      <c r="Q42" s="30">
        <f t="shared" si="26"/>
        <v>0</v>
      </c>
      <c r="R42" s="43" t="e">
        <f t="shared" si="23"/>
        <v>#DIV/0!</v>
      </c>
      <c r="T42" s="20"/>
      <c r="U42" s="26"/>
      <c r="V42" s="32" t="s">
        <v>92</v>
      </c>
      <c r="X42" s="29"/>
      <c r="Y42" s="29">
        <v>0</v>
      </c>
      <c r="Z42" s="29">
        <v>0</v>
      </c>
      <c r="AA42" s="29">
        <v>0</v>
      </c>
      <c r="AB42" s="29">
        <v>0</v>
      </c>
      <c r="AC42" s="29">
        <v>0</v>
      </c>
      <c r="AD42" s="29">
        <v>0</v>
      </c>
      <c r="AE42" s="29">
        <v>0</v>
      </c>
      <c r="AF42" s="29">
        <v>0</v>
      </c>
      <c r="AG42" s="29">
        <v>0</v>
      </c>
      <c r="AH42" s="29">
        <v>0</v>
      </c>
      <c r="AI42" s="29">
        <v>0</v>
      </c>
      <c r="AJ42" s="29">
        <v>0</v>
      </c>
      <c r="AK42" s="30">
        <f t="shared" si="27"/>
        <v>0</v>
      </c>
      <c r="AL42" s="43" t="e">
        <f t="shared" si="24"/>
        <v>#DIV/0!</v>
      </c>
      <c r="AN42" s="20"/>
      <c r="AO42" s="26"/>
      <c r="AP42" s="32" t="s">
        <v>92</v>
      </c>
      <c r="AR42" s="29"/>
      <c r="AS42" s="29">
        <v>0</v>
      </c>
      <c r="AT42" s="29">
        <v>0</v>
      </c>
      <c r="AU42" s="29">
        <v>0</v>
      </c>
      <c r="AV42" s="29">
        <v>0</v>
      </c>
      <c r="AW42" s="29">
        <v>0</v>
      </c>
      <c r="AX42" s="29">
        <v>0</v>
      </c>
      <c r="AY42" s="29">
        <v>0</v>
      </c>
      <c r="AZ42" s="29">
        <v>0</v>
      </c>
      <c r="BA42" s="29">
        <v>0</v>
      </c>
      <c r="BB42" s="29">
        <v>0</v>
      </c>
      <c r="BC42" s="29">
        <v>0</v>
      </c>
      <c r="BD42" s="29">
        <v>0</v>
      </c>
      <c r="BE42" s="30">
        <f t="shared" si="28"/>
        <v>0</v>
      </c>
      <c r="BF42" s="43" t="e">
        <f t="shared" si="25"/>
        <v>#DIV/0!</v>
      </c>
      <c r="BH42" s="20"/>
    </row>
    <row r="43" spans="1:60" x14ac:dyDescent="0.35">
      <c r="A43" s="26"/>
      <c r="B43" s="32" t="s">
        <v>178</v>
      </c>
      <c r="D43" s="29"/>
      <c r="E43" s="106">
        <v>0</v>
      </c>
      <c r="F43" s="106">
        <v>0</v>
      </c>
      <c r="G43" s="106">
        <v>0</v>
      </c>
      <c r="H43" s="106">
        <v>0</v>
      </c>
      <c r="I43" s="106">
        <v>0</v>
      </c>
      <c r="J43" s="106">
        <v>0</v>
      </c>
      <c r="K43" s="106">
        <v>0</v>
      </c>
      <c r="L43" s="106">
        <v>0</v>
      </c>
      <c r="M43" s="106">
        <v>0</v>
      </c>
      <c r="N43" s="106">
        <v>0</v>
      </c>
      <c r="O43" s="106">
        <v>0</v>
      </c>
      <c r="P43" s="106">
        <v>0</v>
      </c>
      <c r="Q43" s="30">
        <f t="shared" si="26"/>
        <v>0</v>
      </c>
      <c r="R43" s="43" t="e">
        <f t="shared" si="23"/>
        <v>#DIV/0!</v>
      </c>
      <c r="T43" s="20"/>
      <c r="U43" s="26"/>
      <c r="V43" s="32" t="s">
        <v>81</v>
      </c>
      <c r="X43" s="29"/>
      <c r="Y43" s="29">
        <v>0</v>
      </c>
      <c r="Z43" s="29">
        <v>0</v>
      </c>
      <c r="AA43" s="29">
        <v>0</v>
      </c>
      <c r="AB43" s="29">
        <v>0</v>
      </c>
      <c r="AC43" s="29">
        <v>0</v>
      </c>
      <c r="AD43" s="29">
        <v>0</v>
      </c>
      <c r="AE43" s="29">
        <v>0</v>
      </c>
      <c r="AF43" s="29">
        <v>0</v>
      </c>
      <c r="AG43" s="29">
        <v>0</v>
      </c>
      <c r="AH43" s="29">
        <v>0</v>
      </c>
      <c r="AI43" s="29">
        <v>0</v>
      </c>
      <c r="AJ43" s="29">
        <v>0</v>
      </c>
      <c r="AK43" s="30">
        <f t="shared" si="27"/>
        <v>0</v>
      </c>
      <c r="AL43" s="43" t="e">
        <f t="shared" si="24"/>
        <v>#DIV/0!</v>
      </c>
      <c r="AN43" s="20"/>
      <c r="AO43" s="26"/>
      <c r="AP43" s="32" t="s">
        <v>81</v>
      </c>
      <c r="AR43" s="29"/>
      <c r="AS43" s="29">
        <v>0</v>
      </c>
      <c r="AT43" s="29">
        <v>0</v>
      </c>
      <c r="AU43" s="29">
        <v>0</v>
      </c>
      <c r="AV43" s="29">
        <v>0</v>
      </c>
      <c r="AW43" s="29">
        <v>0</v>
      </c>
      <c r="AX43" s="29">
        <v>0</v>
      </c>
      <c r="AY43" s="29">
        <v>0</v>
      </c>
      <c r="AZ43" s="29">
        <v>0</v>
      </c>
      <c r="BA43" s="29">
        <v>0</v>
      </c>
      <c r="BB43" s="29">
        <v>0</v>
      </c>
      <c r="BC43" s="29">
        <v>0</v>
      </c>
      <c r="BD43" s="29">
        <v>0</v>
      </c>
      <c r="BE43" s="30">
        <f t="shared" si="28"/>
        <v>0</v>
      </c>
      <c r="BF43" s="43" t="e">
        <f t="shared" si="25"/>
        <v>#DIV/0!</v>
      </c>
      <c r="BH43" s="20"/>
    </row>
    <row r="44" spans="1:60" x14ac:dyDescent="0.35">
      <c r="A44" s="26"/>
      <c r="B44" s="32" t="s">
        <v>179</v>
      </c>
      <c r="D44" s="29"/>
      <c r="E44" s="106">
        <v>0</v>
      </c>
      <c r="F44" s="106">
        <v>0</v>
      </c>
      <c r="G44" s="106">
        <v>0</v>
      </c>
      <c r="H44" s="106">
        <v>0</v>
      </c>
      <c r="I44" s="106">
        <v>0</v>
      </c>
      <c r="J44" s="106">
        <v>0</v>
      </c>
      <c r="K44" s="106">
        <v>0</v>
      </c>
      <c r="L44" s="106">
        <v>0</v>
      </c>
      <c r="M44" s="106">
        <v>0</v>
      </c>
      <c r="N44" s="106">
        <v>0</v>
      </c>
      <c r="O44" s="106">
        <v>0</v>
      </c>
      <c r="P44" s="106">
        <v>0</v>
      </c>
      <c r="Q44" s="30">
        <f t="shared" si="26"/>
        <v>0</v>
      </c>
      <c r="R44" s="43" t="e">
        <f t="shared" si="23"/>
        <v>#DIV/0!</v>
      </c>
      <c r="T44" s="20"/>
      <c r="U44" s="26"/>
      <c r="V44" s="32" t="s">
        <v>80</v>
      </c>
      <c r="X44" s="29"/>
      <c r="Y44" s="29">
        <v>0</v>
      </c>
      <c r="Z44" s="29">
        <v>0</v>
      </c>
      <c r="AA44" s="29">
        <v>0</v>
      </c>
      <c r="AB44" s="29">
        <v>0</v>
      </c>
      <c r="AC44" s="29">
        <v>0</v>
      </c>
      <c r="AD44" s="29">
        <v>0</v>
      </c>
      <c r="AE44" s="29">
        <v>0</v>
      </c>
      <c r="AF44" s="29">
        <v>0</v>
      </c>
      <c r="AG44" s="29">
        <v>0</v>
      </c>
      <c r="AH44" s="29">
        <v>0</v>
      </c>
      <c r="AI44" s="29">
        <v>0</v>
      </c>
      <c r="AJ44" s="29">
        <v>0</v>
      </c>
      <c r="AK44" s="30">
        <f t="shared" si="27"/>
        <v>0</v>
      </c>
      <c r="AL44" s="43" t="e">
        <f t="shared" si="24"/>
        <v>#DIV/0!</v>
      </c>
      <c r="AN44" s="20"/>
      <c r="AO44" s="26"/>
      <c r="AP44" s="32" t="s">
        <v>80</v>
      </c>
      <c r="AR44" s="29"/>
      <c r="AS44" s="29">
        <v>0</v>
      </c>
      <c r="AT44" s="29">
        <v>0</v>
      </c>
      <c r="AU44" s="29">
        <v>0</v>
      </c>
      <c r="AV44" s="29">
        <v>0</v>
      </c>
      <c r="AW44" s="29">
        <v>0</v>
      </c>
      <c r="AX44" s="29">
        <v>0</v>
      </c>
      <c r="AY44" s="29">
        <v>0</v>
      </c>
      <c r="AZ44" s="29">
        <v>0</v>
      </c>
      <c r="BA44" s="29">
        <v>0</v>
      </c>
      <c r="BB44" s="29">
        <v>0</v>
      </c>
      <c r="BC44" s="29">
        <v>0</v>
      </c>
      <c r="BD44" s="29">
        <v>0</v>
      </c>
      <c r="BE44" s="30">
        <f t="shared" si="28"/>
        <v>0</v>
      </c>
      <c r="BF44" s="43" t="e">
        <f t="shared" si="25"/>
        <v>#DIV/0!</v>
      </c>
      <c r="BH44" s="20"/>
    </row>
    <row r="45" spans="1:60" x14ac:dyDescent="0.35">
      <c r="A45" s="26"/>
      <c r="B45" s="32" t="s">
        <v>180</v>
      </c>
      <c r="D45" s="29"/>
      <c r="E45" s="106">
        <v>0</v>
      </c>
      <c r="F45" s="106">
        <v>0</v>
      </c>
      <c r="G45" s="106">
        <v>0</v>
      </c>
      <c r="H45" s="106">
        <v>0</v>
      </c>
      <c r="I45" s="106">
        <v>0</v>
      </c>
      <c r="J45" s="106">
        <v>0</v>
      </c>
      <c r="K45" s="106">
        <v>0</v>
      </c>
      <c r="L45" s="106">
        <v>0</v>
      </c>
      <c r="M45" s="106">
        <v>0</v>
      </c>
      <c r="N45" s="106">
        <v>0</v>
      </c>
      <c r="O45" s="106">
        <v>0</v>
      </c>
      <c r="P45" s="106">
        <v>0</v>
      </c>
      <c r="Q45" s="30">
        <f t="shared" si="26"/>
        <v>0</v>
      </c>
      <c r="R45" s="43" t="e">
        <f t="shared" si="23"/>
        <v>#DIV/0!</v>
      </c>
      <c r="T45" s="20"/>
      <c r="U45" s="26"/>
      <c r="V45" s="32" t="s">
        <v>93</v>
      </c>
      <c r="X45" s="29"/>
      <c r="Y45" s="29">
        <v>0</v>
      </c>
      <c r="Z45" s="29">
        <v>0</v>
      </c>
      <c r="AA45" s="29">
        <v>0</v>
      </c>
      <c r="AB45" s="29">
        <v>0</v>
      </c>
      <c r="AC45" s="29">
        <v>0</v>
      </c>
      <c r="AD45" s="29">
        <v>0</v>
      </c>
      <c r="AE45" s="29">
        <v>0</v>
      </c>
      <c r="AF45" s="29">
        <v>0</v>
      </c>
      <c r="AG45" s="29">
        <v>0</v>
      </c>
      <c r="AH45" s="29">
        <v>0</v>
      </c>
      <c r="AI45" s="29">
        <v>0</v>
      </c>
      <c r="AJ45" s="29">
        <v>0</v>
      </c>
      <c r="AK45" s="30">
        <f t="shared" si="27"/>
        <v>0</v>
      </c>
      <c r="AL45" s="43" t="e">
        <f t="shared" si="24"/>
        <v>#DIV/0!</v>
      </c>
      <c r="AN45" s="20"/>
      <c r="AO45" s="26"/>
      <c r="AP45" s="32" t="s">
        <v>93</v>
      </c>
      <c r="AR45" s="29"/>
      <c r="AS45" s="29">
        <v>0</v>
      </c>
      <c r="AT45" s="29">
        <v>0</v>
      </c>
      <c r="AU45" s="29">
        <v>0</v>
      </c>
      <c r="AV45" s="29">
        <v>0</v>
      </c>
      <c r="AW45" s="29">
        <v>0</v>
      </c>
      <c r="AX45" s="29">
        <v>0</v>
      </c>
      <c r="AY45" s="29">
        <v>0</v>
      </c>
      <c r="AZ45" s="29">
        <v>0</v>
      </c>
      <c r="BA45" s="29">
        <v>0</v>
      </c>
      <c r="BB45" s="29">
        <v>0</v>
      </c>
      <c r="BC45" s="29">
        <v>0</v>
      </c>
      <c r="BD45" s="29">
        <v>0</v>
      </c>
      <c r="BE45" s="30">
        <f t="shared" si="28"/>
        <v>0</v>
      </c>
      <c r="BF45" s="43" t="e">
        <f t="shared" si="25"/>
        <v>#DIV/0!</v>
      </c>
      <c r="BH45" s="20"/>
    </row>
    <row r="46" spans="1:60" x14ac:dyDescent="0.35">
      <c r="A46" s="26"/>
      <c r="B46" s="32" t="s">
        <v>181</v>
      </c>
      <c r="D46" s="29"/>
      <c r="E46" s="106">
        <v>0</v>
      </c>
      <c r="F46" s="106">
        <v>0</v>
      </c>
      <c r="G46" s="106">
        <v>0</v>
      </c>
      <c r="H46" s="106">
        <v>0</v>
      </c>
      <c r="I46" s="106">
        <v>0</v>
      </c>
      <c r="J46" s="106">
        <v>0</v>
      </c>
      <c r="K46" s="106">
        <v>0</v>
      </c>
      <c r="L46" s="106">
        <v>0</v>
      </c>
      <c r="M46" s="106">
        <v>0</v>
      </c>
      <c r="N46" s="106">
        <v>0</v>
      </c>
      <c r="O46" s="106">
        <v>0</v>
      </c>
      <c r="P46" s="106">
        <v>0</v>
      </c>
      <c r="Q46" s="30">
        <f t="shared" si="26"/>
        <v>0</v>
      </c>
      <c r="R46" s="43" t="e">
        <f t="shared" si="23"/>
        <v>#DIV/0!</v>
      </c>
      <c r="T46" s="20"/>
      <c r="U46" s="26"/>
      <c r="V46" s="32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30"/>
      <c r="AL46" s="43"/>
      <c r="AN46" s="20"/>
      <c r="AO46" s="26"/>
      <c r="AP46" s="32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30"/>
      <c r="BF46" s="43"/>
      <c r="BH46" s="20"/>
    </row>
    <row r="47" spans="1:60" x14ac:dyDescent="0.35">
      <c r="A47" s="26"/>
      <c r="B47" s="32" t="s">
        <v>182</v>
      </c>
      <c r="D47" s="29"/>
      <c r="E47" s="106">
        <v>0</v>
      </c>
      <c r="F47" s="106">
        <v>0</v>
      </c>
      <c r="G47" s="106">
        <v>0</v>
      </c>
      <c r="H47" s="106">
        <v>0</v>
      </c>
      <c r="I47" s="106">
        <v>0</v>
      </c>
      <c r="J47" s="106">
        <v>0</v>
      </c>
      <c r="K47" s="106">
        <v>0</v>
      </c>
      <c r="L47" s="106">
        <v>0</v>
      </c>
      <c r="M47" s="106">
        <v>0</v>
      </c>
      <c r="N47" s="106">
        <v>0</v>
      </c>
      <c r="O47" s="106">
        <v>0</v>
      </c>
      <c r="P47" s="106">
        <v>0</v>
      </c>
      <c r="Q47" s="30">
        <f t="shared" si="26"/>
        <v>0</v>
      </c>
      <c r="R47" s="43" t="e">
        <f t="shared" si="23"/>
        <v>#DIV/0!</v>
      </c>
      <c r="T47" s="20"/>
      <c r="U47" s="26"/>
      <c r="V47" s="32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30"/>
      <c r="AL47" s="43"/>
      <c r="AN47" s="20"/>
      <c r="AO47" s="26"/>
      <c r="AP47" s="32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30"/>
      <c r="BF47" s="43"/>
      <c r="BH47" s="20"/>
    </row>
    <row r="48" spans="1:60" x14ac:dyDescent="0.35">
      <c r="A48" s="26"/>
      <c r="B48" s="32" t="s">
        <v>183</v>
      </c>
      <c r="D48" s="29"/>
      <c r="E48" s="106">
        <v>0</v>
      </c>
      <c r="F48" s="106">
        <v>0</v>
      </c>
      <c r="G48" s="106">
        <v>0</v>
      </c>
      <c r="H48" s="106">
        <v>0</v>
      </c>
      <c r="I48" s="106">
        <v>0</v>
      </c>
      <c r="J48" s="106">
        <v>0</v>
      </c>
      <c r="K48" s="106">
        <v>0</v>
      </c>
      <c r="L48" s="106">
        <v>0</v>
      </c>
      <c r="M48" s="106">
        <v>0</v>
      </c>
      <c r="N48" s="106">
        <v>0</v>
      </c>
      <c r="O48" s="106">
        <v>0</v>
      </c>
      <c r="P48" s="106">
        <v>0</v>
      </c>
      <c r="Q48" s="30">
        <f t="shared" si="26"/>
        <v>0</v>
      </c>
      <c r="R48" s="43" t="e">
        <f t="shared" si="23"/>
        <v>#DIV/0!</v>
      </c>
      <c r="T48" s="20"/>
      <c r="U48" s="26"/>
      <c r="V48" s="32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30"/>
      <c r="AL48" s="43"/>
      <c r="AN48" s="20"/>
      <c r="AO48" s="26"/>
      <c r="AP48" s="32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30"/>
      <c r="BF48" s="43"/>
      <c r="BH48" s="20"/>
    </row>
    <row r="49" spans="1:60" x14ac:dyDescent="0.35">
      <c r="A49" s="26"/>
      <c r="B49" s="32" t="s">
        <v>184</v>
      </c>
      <c r="D49" s="29"/>
      <c r="E49" s="106">
        <v>0</v>
      </c>
      <c r="F49" s="106">
        <v>0</v>
      </c>
      <c r="G49" s="106">
        <v>0</v>
      </c>
      <c r="H49" s="106">
        <v>0</v>
      </c>
      <c r="I49" s="106">
        <v>0</v>
      </c>
      <c r="J49" s="106">
        <v>0</v>
      </c>
      <c r="K49" s="106">
        <v>0</v>
      </c>
      <c r="L49" s="106">
        <v>0</v>
      </c>
      <c r="M49" s="106">
        <v>0</v>
      </c>
      <c r="N49" s="106">
        <v>0</v>
      </c>
      <c r="O49" s="106">
        <v>0</v>
      </c>
      <c r="P49" s="106">
        <v>0</v>
      </c>
      <c r="Q49" s="30">
        <f t="shared" si="26"/>
        <v>0</v>
      </c>
      <c r="R49" s="43" t="e">
        <f t="shared" si="23"/>
        <v>#DIV/0!</v>
      </c>
      <c r="T49" s="20"/>
      <c r="U49" s="26"/>
      <c r="V49" s="32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30"/>
      <c r="AL49" s="43"/>
      <c r="AN49" s="20"/>
      <c r="AO49" s="26"/>
      <c r="AP49" s="32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30"/>
      <c r="BF49" s="43"/>
      <c r="BH49" s="20"/>
    </row>
    <row r="50" spans="1:60" x14ac:dyDescent="0.35">
      <c r="A50" s="26"/>
      <c r="B50" s="32" t="s">
        <v>185</v>
      </c>
      <c r="D50" s="29"/>
      <c r="E50" s="106">
        <v>0</v>
      </c>
      <c r="F50" s="106">
        <v>0</v>
      </c>
      <c r="G50" s="106">
        <v>0</v>
      </c>
      <c r="H50" s="106">
        <v>0</v>
      </c>
      <c r="I50" s="106">
        <v>0</v>
      </c>
      <c r="J50" s="106">
        <v>0</v>
      </c>
      <c r="K50" s="106">
        <v>0</v>
      </c>
      <c r="L50" s="106">
        <v>0</v>
      </c>
      <c r="M50" s="106">
        <v>0</v>
      </c>
      <c r="N50" s="106">
        <v>0</v>
      </c>
      <c r="O50" s="106">
        <v>0</v>
      </c>
      <c r="P50" s="106">
        <v>0</v>
      </c>
      <c r="Q50" s="30">
        <f t="shared" si="26"/>
        <v>0</v>
      </c>
      <c r="R50" s="43" t="e">
        <f t="shared" si="23"/>
        <v>#DIV/0!</v>
      </c>
      <c r="T50" s="20"/>
      <c r="U50" s="26"/>
      <c r="V50" s="32" t="s">
        <v>13</v>
      </c>
      <c r="X50" s="29"/>
      <c r="Y50" s="29">
        <v>0</v>
      </c>
      <c r="Z50" s="29">
        <v>0</v>
      </c>
      <c r="AA50" s="29">
        <v>0</v>
      </c>
      <c r="AB50" s="29">
        <v>0</v>
      </c>
      <c r="AC50" s="29">
        <v>0</v>
      </c>
      <c r="AD50" s="29">
        <v>0</v>
      </c>
      <c r="AE50" s="29">
        <v>0</v>
      </c>
      <c r="AF50" s="29">
        <v>0</v>
      </c>
      <c r="AG50" s="29">
        <v>0</v>
      </c>
      <c r="AH50" s="29">
        <v>0</v>
      </c>
      <c r="AI50" s="29">
        <v>0</v>
      </c>
      <c r="AJ50" s="29">
        <v>0</v>
      </c>
      <c r="AK50" s="30">
        <f t="shared" si="27"/>
        <v>0</v>
      </c>
      <c r="AL50" s="43" t="e">
        <f t="shared" si="24"/>
        <v>#DIV/0!</v>
      </c>
      <c r="AN50" s="20"/>
      <c r="AO50" s="26"/>
      <c r="AP50" s="32" t="s">
        <v>13</v>
      </c>
      <c r="AR50" s="29"/>
      <c r="AS50" s="29">
        <v>0</v>
      </c>
      <c r="AT50" s="29">
        <v>0</v>
      </c>
      <c r="AU50" s="29">
        <v>0</v>
      </c>
      <c r="AV50" s="29">
        <v>0</v>
      </c>
      <c r="AW50" s="29">
        <v>0</v>
      </c>
      <c r="AX50" s="29">
        <v>0</v>
      </c>
      <c r="AY50" s="29">
        <v>0</v>
      </c>
      <c r="AZ50" s="29">
        <v>0</v>
      </c>
      <c r="BA50" s="29">
        <v>0</v>
      </c>
      <c r="BB50" s="29">
        <v>0</v>
      </c>
      <c r="BC50" s="29">
        <v>0</v>
      </c>
      <c r="BD50" s="29">
        <v>0</v>
      </c>
      <c r="BE50" s="30">
        <f t="shared" si="28"/>
        <v>0</v>
      </c>
      <c r="BF50" s="43" t="e">
        <f t="shared" si="25"/>
        <v>#DIV/0!</v>
      </c>
      <c r="BH50" s="20"/>
    </row>
    <row r="51" spans="1:60" x14ac:dyDescent="0.35">
      <c r="A51" s="33"/>
      <c r="B51" s="34" t="s">
        <v>12</v>
      </c>
      <c r="C51" s="35"/>
      <c r="D51" s="49"/>
      <c r="E51" s="36">
        <f t="shared" ref="E51:Q51" si="29">SUM(E37:E50)</f>
        <v>0</v>
      </c>
      <c r="F51" s="36">
        <f t="shared" si="29"/>
        <v>0</v>
      </c>
      <c r="G51" s="36">
        <f t="shared" si="29"/>
        <v>0</v>
      </c>
      <c r="H51" s="36">
        <f t="shared" si="29"/>
        <v>0</v>
      </c>
      <c r="I51" s="36">
        <f t="shared" si="29"/>
        <v>0</v>
      </c>
      <c r="J51" s="36">
        <f t="shared" si="29"/>
        <v>0</v>
      </c>
      <c r="K51" s="36">
        <f t="shared" si="29"/>
        <v>0</v>
      </c>
      <c r="L51" s="36">
        <f t="shared" si="29"/>
        <v>0</v>
      </c>
      <c r="M51" s="36">
        <f t="shared" si="29"/>
        <v>0</v>
      </c>
      <c r="N51" s="36">
        <f t="shared" si="29"/>
        <v>0</v>
      </c>
      <c r="O51" s="36">
        <f t="shared" si="29"/>
        <v>0</v>
      </c>
      <c r="P51" s="37">
        <f t="shared" si="29"/>
        <v>0</v>
      </c>
      <c r="Q51" s="41">
        <f t="shared" si="29"/>
        <v>0</v>
      </c>
      <c r="R51" s="43" t="e">
        <f>Q51/Q25</f>
        <v>#DIV/0!</v>
      </c>
      <c r="T51" s="20"/>
      <c r="U51" s="33"/>
      <c r="V51" s="34" t="s">
        <v>12</v>
      </c>
      <c r="W51" s="35"/>
      <c r="X51" s="49"/>
      <c r="Y51" s="36">
        <f t="shared" ref="Y51:AK51" si="30">SUM(Y37:Y50)</f>
        <v>0</v>
      </c>
      <c r="Z51" s="36">
        <f t="shared" si="30"/>
        <v>0</v>
      </c>
      <c r="AA51" s="36">
        <f t="shared" si="30"/>
        <v>0</v>
      </c>
      <c r="AB51" s="36">
        <f t="shared" si="30"/>
        <v>0</v>
      </c>
      <c r="AC51" s="36">
        <f t="shared" si="30"/>
        <v>0</v>
      </c>
      <c r="AD51" s="36">
        <f t="shared" si="30"/>
        <v>0</v>
      </c>
      <c r="AE51" s="36">
        <f t="shared" si="30"/>
        <v>0</v>
      </c>
      <c r="AF51" s="36">
        <f t="shared" si="30"/>
        <v>0</v>
      </c>
      <c r="AG51" s="36">
        <f t="shared" si="30"/>
        <v>0</v>
      </c>
      <c r="AH51" s="36">
        <f t="shared" si="30"/>
        <v>0</v>
      </c>
      <c r="AI51" s="36">
        <f t="shared" si="30"/>
        <v>0</v>
      </c>
      <c r="AJ51" s="37">
        <f t="shared" si="30"/>
        <v>0</v>
      </c>
      <c r="AK51" s="41">
        <f t="shared" si="30"/>
        <v>0</v>
      </c>
      <c r="AL51" s="43" t="e">
        <f>AK51/AK25</f>
        <v>#DIV/0!</v>
      </c>
      <c r="AN51" s="20"/>
      <c r="AO51" s="33"/>
      <c r="AP51" s="34" t="s">
        <v>12</v>
      </c>
      <c r="AQ51" s="35"/>
      <c r="AR51" s="49"/>
      <c r="AS51" s="36">
        <f t="shared" ref="AS51:BE51" si="31">SUM(AS37:AS50)</f>
        <v>0</v>
      </c>
      <c r="AT51" s="36">
        <f t="shared" si="31"/>
        <v>0</v>
      </c>
      <c r="AU51" s="36">
        <f t="shared" si="31"/>
        <v>0</v>
      </c>
      <c r="AV51" s="36">
        <f t="shared" si="31"/>
        <v>0</v>
      </c>
      <c r="AW51" s="36">
        <f t="shared" si="31"/>
        <v>0</v>
      </c>
      <c r="AX51" s="36">
        <f t="shared" si="31"/>
        <v>0</v>
      </c>
      <c r="AY51" s="36">
        <f t="shared" si="31"/>
        <v>0</v>
      </c>
      <c r="AZ51" s="36">
        <f t="shared" si="31"/>
        <v>0</v>
      </c>
      <c r="BA51" s="36">
        <f t="shared" si="31"/>
        <v>0</v>
      </c>
      <c r="BB51" s="36">
        <f t="shared" si="31"/>
        <v>0</v>
      </c>
      <c r="BC51" s="36">
        <f t="shared" si="31"/>
        <v>0</v>
      </c>
      <c r="BD51" s="37">
        <f t="shared" si="31"/>
        <v>0</v>
      </c>
      <c r="BE51" s="41">
        <f t="shared" si="31"/>
        <v>0</v>
      </c>
      <c r="BF51" s="43" t="e">
        <f>BE51/BE25</f>
        <v>#DIV/0!</v>
      </c>
      <c r="BH51" s="20"/>
    </row>
    <row r="52" spans="1:60" x14ac:dyDescent="0.35">
      <c r="A52" s="33"/>
      <c r="B52" s="39"/>
      <c r="D52" s="29"/>
      <c r="E52" s="106"/>
      <c r="F52" s="106"/>
      <c r="G52" s="106"/>
      <c r="H52" s="106"/>
      <c r="I52" s="106"/>
      <c r="J52" s="106"/>
      <c r="K52" s="106"/>
      <c r="L52" s="106"/>
      <c r="M52" s="106"/>
      <c r="N52" s="29"/>
      <c r="O52" s="29"/>
      <c r="P52" s="29"/>
      <c r="Q52" s="40"/>
      <c r="R52" s="43"/>
      <c r="T52" s="20"/>
      <c r="U52" s="33"/>
      <c r="V52" s="3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40"/>
      <c r="AL52" s="43"/>
      <c r="AN52" s="20"/>
      <c r="AO52" s="33"/>
      <c r="AP52" s="3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40"/>
      <c r="BF52" s="43"/>
      <c r="BH52" s="20"/>
    </row>
    <row r="53" spans="1:60" x14ac:dyDescent="0.35">
      <c r="A53" s="33"/>
      <c r="B53" s="34" t="s">
        <v>71</v>
      </c>
      <c r="C53" s="35"/>
      <c r="D53" s="49"/>
      <c r="E53" s="36">
        <f t="shared" ref="E53:P53" si="32">E9+E27-E32-E51</f>
        <v>0</v>
      </c>
      <c r="F53" s="36">
        <f t="shared" si="32"/>
        <v>0</v>
      </c>
      <c r="G53" s="36">
        <f t="shared" si="32"/>
        <v>0</v>
      </c>
      <c r="H53" s="36">
        <f t="shared" si="32"/>
        <v>0</v>
      </c>
      <c r="I53" s="36">
        <f t="shared" si="32"/>
        <v>0</v>
      </c>
      <c r="J53" s="36">
        <f t="shared" si="32"/>
        <v>0</v>
      </c>
      <c r="K53" s="36">
        <f t="shared" si="32"/>
        <v>0</v>
      </c>
      <c r="L53" s="36">
        <f t="shared" si="32"/>
        <v>0</v>
      </c>
      <c r="M53" s="36">
        <f t="shared" si="32"/>
        <v>0</v>
      </c>
      <c r="N53" s="36">
        <f t="shared" si="32"/>
        <v>0</v>
      </c>
      <c r="O53" s="36">
        <f t="shared" si="32"/>
        <v>0</v>
      </c>
      <c r="P53" s="36">
        <f t="shared" si="32"/>
        <v>0</v>
      </c>
      <c r="Q53" s="41">
        <f>Q9-Q20+Q27-Q32-Q51</f>
        <v>0</v>
      </c>
      <c r="R53" s="43"/>
      <c r="T53" s="20"/>
      <c r="U53" s="33"/>
      <c r="V53" s="34" t="s">
        <v>71</v>
      </c>
      <c r="W53" s="35"/>
      <c r="X53" s="49"/>
      <c r="Y53" s="36">
        <f t="shared" ref="Y53:AJ53" si="33">Y9+Y27-Y32-Y51</f>
        <v>0</v>
      </c>
      <c r="Z53" s="36">
        <f t="shared" si="33"/>
        <v>0</v>
      </c>
      <c r="AA53" s="36">
        <f t="shared" si="33"/>
        <v>0</v>
      </c>
      <c r="AB53" s="36">
        <f t="shared" si="33"/>
        <v>0</v>
      </c>
      <c r="AC53" s="36">
        <f t="shared" si="33"/>
        <v>0</v>
      </c>
      <c r="AD53" s="36">
        <f t="shared" si="33"/>
        <v>0</v>
      </c>
      <c r="AE53" s="36">
        <f t="shared" si="33"/>
        <v>0</v>
      </c>
      <c r="AF53" s="36">
        <f t="shared" si="33"/>
        <v>0</v>
      </c>
      <c r="AG53" s="36">
        <f t="shared" si="33"/>
        <v>0</v>
      </c>
      <c r="AH53" s="36">
        <f t="shared" si="33"/>
        <v>0</v>
      </c>
      <c r="AI53" s="36">
        <f t="shared" si="33"/>
        <v>0</v>
      </c>
      <c r="AJ53" s="36">
        <f t="shared" si="33"/>
        <v>0</v>
      </c>
      <c r="AK53" s="41">
        <f>AK9-AK20+AK27-AK32-AK51</f>
        <v>0</v>
      </c>
      <c r="AL53" s="43"/>
      <c r="AN53" s="20"/>
      <c r="AO53" s="33"/>
      <c r="AP53" s="34" t="s">
        <v>71</v>
      </c>
      <c r="AQ53" s="35"/>
      <c r="AR53" s="49"/>
      <c r="AS53" s="36">
        <f t="shared" ref="AS53:BD53" si="34">AS9+AS27-AS32-AS51</f>
        <v>0</v>
      </c>
      <c r="AT53" s="36">
        <f t="shared" si="34"/>
        <v>0</v>
      </c>
      <c r="AU53" s="36">
        <f t="shared" si="34"/>
        <v>0</v>
      </c>
      <c r="AV53" s="36">
        <f t="shared" si="34"/>
        <v>0</v>
      </c>
      <c r="AW53" s="36">
        <f t="shared" si="34"/>
        <v>0</v>
      </c>
      <c r="AX53" s="36">
        <f t="shared" si="34"/>
        <v>0</v>
      </c>
      <c r="AY53" s="36">
        <f t="shared" si="34"/>
        <v>0</v>
      </c>
      <c r="AZ53" s="36">
        <f t="shared" si="34"/>
        <v>0</v>
      </c>
      <c r="BA53" s="36">
        <f t="shared" si="34"/>
        <v>0</v>
      </c>
      <c r="BB53" s="36">
        <f t="shared" si="34"/>
        <v>0</v>
      </c>
      <c r="BC53" s="36">
        <f t="shared" si="34"/>
        <v>0</v>
      </c>
      <c r="BD53" s="36">
        <f t="shared" si="34"/>
        <v>0</v>
      </c>
      <c r="BE53" s="41">
        <f>BE9-BE20+BE27-BE32-BE51</f>
        <v>0</v>
      </c>
      <c r="BF53" s="43"/>
      <c r="BH53" s="20"/>
    </row>
    <row r="54" spans="1:60" x14ac:dyDescent="0.35">
      <c r="A54" s="33"/>
      <c r="B54" s="39"/>
      <c r="D54" s="29"/>
      <c r="E54" s="106"/>
      <c r="F54" s="106"/>
      <c r="G54" s="106"/>
      <c r="H54" s="106"/>
      <c r="I54" s="106"/>
      <c r="J54" s="106"/>
      <c r="K54" s="106"/>
      <c r="L54" s="106"/>
      <c r="M54" s="106"/>
      <c r="N54" s="29"/>
      <c r="O54" s="29"/>
      <c r="P54" s="29"/>
      <c r="Q54" s="40"/>
      <c r="R54" s="43"/>
      <c r="T54" s="20"/>
      <c r="U54" s="33"/>
      <c r="V54" s="3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40"/>
      <c r="AL54" s="43"/>
      <c r="AN54" s="20"/>
      <c r="AO54" s="33"/>
      <c r="AP54" s="3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40"/>
      <c r="BF54" s="43"/>
      <c r="BH54" s="20"/>
    </row>
    <row r="55" spans="1:60" x14ac:dyDescent="0.35">
      <c r="A55" s="26"/>
      <c r="B55" s="39" t="s">
        <v>141</v>
      </c>
      <c r="D55" s="29"/>
      <c r="E55" s="106"/>
      <c r="F55" s="106"/>
      <c r="G55" s="106"/>
      <c r="H55" s="106"/>
      <c r="I55" s="106"/>
      <c r="J55" s="106"/>
      <c r="K55" s="106"/>
      <c r="L55" s="106"/>
      <c r="M55" s="106"/>
      <c r="N55" s="29"/>
      <c r="O55" s="29"/>
      <c r="P55" s="29"/>
      <c r="Q55" s="30"/>
      <c r="R55" s="51"/>
      <c r="S55" s="52"/>
      <c r="T55" s="20"/>
      <c r="U55" s="26"/>
      <c r="V55" s="39" t="s">
        <v>104</v>
      </c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30"/>
      <c r="AL55" s="51"/>
      <c r="AM55" s="52"/>
      <c r="AN55" s="20"/>
      <c r="AO55" s="26"/>
      <c r="AP55" s="39" t="s">
        <v>104</v>
      </c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30"/>
      <c r="BF55" s="51"/>
      <c r="BG55" s="52"/>
      <c r="BH55" s="20"/>
    </row>
    <row r="56" spans="1:60" x14ac:dyDescent="0.35">
      <c r="A56" s="26"/>
      <c r="B56" s="32" t="s">
        <v>167</v>
      </c>
      <c r="D56" s="29"/>
      <c r="E56" s="106"/>
      <c r="F56" s="106">
        <f t="shared" ref="F56:P56" si="35">A_4</f>
        <v>0</v>
      </c>
      <c r="G56" s="106">
        <f t="shared" si="35"/>
        <v>0</v>
      </c>
      <c r="H56" s="106">
        <f t="shared" si="35"/>
        <v>0</v>
      </c>
      <c r="I56" s="106">
        <f t="shared" si="35"/>
        <v>0</v>
      </c>
      <c r="J56" s="106">
        <f t="shared" si="35"/>
        <v>0</v>
      </c>
      <c r="K56" s="106">
        <f t="shared" si="35"/>
        <v>0</v>
      </c>
      <c r="L56" s="106">
        <f t="shared" si="35"/>
        <v>0</v>
      </c>
      <c r="M56" s="106">
        <f t="shared" si="35"/>
        <v>0</v>
      </c>
      <c r="N56" s="106">
        <f t="shared" si="35"/>
        <v>0</v>
      </c>
      <c r="O56" s="106">
        <f t="shared" si="35"/>
        <v>0</v>
      </c>
      <c r="P56" s="106">
        <f t="shared" si="35"/>
        <v>0</v>
      </c>
      <c r="Q56" s="30">
        <f>SUM(D56:P56)</f>
        <v>0</v>
      </c>
      <c r="R56" s="51"/>
      <c r="S56" s="52"/>
      <c r="T56" s="20"/>
      <c r="U56" s="26"/>
      <c r="V56" s="32" t="s">
        <v>89</v>
      </c>
      <c r="X56" s="29"/>
      <c r="Y56" s="29">
        <v>0</v>
      </c>
      <c r="Z56" s="29">
        <v>0</v>
      </c>
      <c r="AA56" s="29">
        <v>0</v>
      </c>
      <c r="AB56" s="29">
        <v>0</v>
      </c>
      <c r="AC56" s="29">
        <v>0</v>
      </c>
      <c r="AD56" s="29">
        <v>0</v>
      </c>
      <c r="AE56" s="29">
        <v>0</v>
      </c>
      <c r="AF56" s="29">
        <v>0</v>
      </c>
      <c r="AG56" s="29">
        <v>0</v>
      </c>
      <c r="AH56" s="29">
        <v>0</v>
      </c>
      <c r="AI56" s="29">
        <v>0</v>
      </c>
      <c r="AJ56" s="29">
        <v>0</v>
      </c>
      <c r="AK56" s="30">
        <f>SUM(X56:AJ56)</f>
        <v>0</v>
      </c>
      <c r="AL56" s="51"/>
      <c r="AM56" s="52"/>
      <c r="AN56" s="20"/>
      <c r="AO56" s="26"/>
      <c r="AP56" s="32" t="s">
        <v>89</v>
      </c>
      <c r="AR56" s="29"/>
      <c r="AS56" s="29">
        <v>0</v>
      </c>
      <c r="AT56" s="29">
        <v>0</v>
      </c>
      <c r="AU56" s="29">
        <v>0</v>
      </c>
      <c r="AV56" s="29">
        <v>0</v>
      </c>
      <c r="AW56" s="29">
        <v>0</v>
      </c>
      <c r="AX56" s="29">
        <v>0</v>
      </c>
      <c r="AY56" s="29">
        <v>0</v>
      </c>
      <c r="AZ56" s="29">
        <v>0</v>
      </c>
      <c r="BA56" s="29">
        <v>0</v>
      </c>
      <c r="BB56" s="29">
        <v>0</v>
      </c>
      <c r="BC56" s="29">
        <v>0</v>
      </c>
      <c r="BD56" s="29">
        <v>0</v>
      </c>
      <c r="BE56" s="30">
        <f>SUM(AR56:BD56)</f>
        <v>0</v>
      </c>
      <c r="BF56" s="51"/>
      <c r="BG56" s="52"/>
      <c r="BH56" s="20"/>
    </row>
    <row r="57" spans="1:60" x14ac:dyDescent="0.35">
      <c r="A57" s="33"/>
      <c r="B57" s="39" t="s">
        <v>6</v>
      </c>
      <c r="E57" s="106">
        <f t="shared" ref="E57:P57" si="36">SUM(E56:E56)</f>
        <v>0</v>
      </c>
      <c r="F57" s="106">
        <f t="shared" si="36"/>
        <v>0</v>
      </c>
      <c r="G57" s="106">
        <f t="shared" si="36"/>
        <v>0</v>
      </c>
      <c r="H57" s="106">
        <f t="shared" si="36"/>
        <v>0</v>
      </c>
      <c r="I57" s="106">
        <f t="shared" si="36"/>
        <v>0</v>
      </c>
      <c r="J57" s="106">
        <f t="shared" si="36"/>
        <v>0</v>
      </c>
      <c r="K57" s="106">
        <f t="shared" si="36"/>
        <v>0</v>
      </c>
      <c r="L57" s="106">
        <f t="shared" si="36"/>
        <v>0</v>
      </c>
      <c r="M57" s="106">
        <f t="shared" si="36"/>
        <v>0</v>
      </c>
      <c r="N57" s="29">
        <f t="shared" si="36"/>
        <v>0</v>
      </c>
      <c r="O57" s="29">
        <f t="shared" si="36"/>
        <v>0</v>
      </c>
      <c r="P57" s="29">
        <f t="shared" si="36"/>
        <v>0</v>
      </c>
      <c r="Q57" s="53">
        <f>SUM(D57:P57)</f>
        <v>0</v>
      </c>
      <c r="R57" s="51" t="e">
        <f>Q57/Q25</f>
        <v>#DIV/0!</v>
      </c>
      <c r="S57" s="52"/>
      <c r="T57" s="20"/>
      <c r="U57" s="33"/>
      <c r="V57" s="39" t="s">
        <v>6</v>
      </c>
      <c r="Y57" s="29">
        <f t="shared" ref="Y57:AJ57" si="37">SUM(Y56:Y56)</f>
        <v>0</v>
      </c>
      <c r="Z57" s="29">
        <f t="shared" si="37"/>
        <v>0</v>
      </c>
      <c r="AA57" s="29">
        <f t="shared" si="37"/>
        <v>0</v>
      </c>
      <c r="AB57" s="29">
        <f t="shared" si="37"/>
        <v>0</v>
      </c>
      <c r="AC57" s="29">
        <f t="shared" si="37"/>
        <v>0</v>
      </c>
      <c r="AD57" s="29">
        <f t="shared" si="37"/>
        <v>0</v>
      </c>
      <c r="AE57" s="29">
        <f t="shared" si="37"/>
        <v>0</v>
      </c>
      <c r="AF57" s="29">
        <f t="shared" si="37"/>
        <v>0</v>
      </c>
      <c r="AG57" s="29">
        <f t="shared" si="37"/>
        <v>0</v>
      </c>
      <c r="AH57" s="29">
        <f t="shared" si="37"/>
        <v>0</v>
      </c>
      <c r="AI57" s="29">
        <f t="shared" si="37"/>
        <v>0</v>
      </c>
      <c r="AJ57" s="29">
        <f t="shared" si="37"/>
        <v>0</v>
      </c>
      <c r="AK57" s="53">
        <f>SUM(X57:AJ57)</f>
        <v>0</v>
      </c>
      <c r="AL57" s="51" t="e">
        <f>AK57/AK25</f>
        <v>#DIV/0!</v>
      </c>
      <c r="AM57" s="52"/>
      <c r="AN57" s="20"/>
      <c r="AO57" s="33"/>
      <c r="AP57" s="39" t="s">
        <v>6</v>
      </c>
      <c r="AS57" s="29">
        <f t="shared" ref="AS57:BD57" si="38">SUM(AS56:AS56)</f>
        <v>0</v>
      </c>
      <c r="AT57" s="29">
        <f t="shared" si="38"/>
        <v>0</v>
      </c>
      <c r="AU57" s="29">
        <f t="shared" si="38"/>
        <v>0</v>
      </c>
      <c r="AV57" s="29">
        <f t="shared" si="38"/>
        <v>0</v>
      </c>
      <c r="AW57" s="29">
        <f t="shared" si="38"/>
        <v>0</v>
      </c>
      <c r="AX57" s="29">
        <f t="shared" si="38"/>
        <v>0</v>
      </c>
      <c r="AY57" s="29">
        <f t="shared" si="38"/>
        <v>0</v>
      </c>
      <c r="AZ57" s="29">
        <f t="shared" si="38"/>
        <v>0</v>
      </c>
      <c r="BA57" s="29">
        <f t="shared" si="38"/>
        <v>0</v>
      </c>
      <c r="BB57" s="29">
        <f t="shared" si="38"/>
        <v>0</v>
      </c>
      <c r="BC57" s="29">
        <f t="shared" si="38"/>
        <v>0</v>
      </c>
      <c r="BD57" s="29">
        <f t="shared" si="38"/>
        <v>0</v>
      </c>
      <c r="BE57" s="53">
        <f>SUM(AR57:BD57)</f>
        <v>0</v>
      </c>
      <c r="BF57" s="51" t="e">
        <f>BE57/BE25</f>
        <v>#DIV/0!</v>
      </c>
      <c r="BG57" s="52"/>
      <c r="BH57" s="20"/>
    </row>
    <row r="58" spans="1:60" x14ac:dyDescent="0.35">
      <c r="A58" s="54"/>
      <c r="B58" s="27"/>
      <c r="E58" s="108"/>
      <c r="F58" s="108"/>
      <c r="G58" s="108"/>
      <c r="H58" s="108"/>
      <c r="I58" s="108"/>
      <c r="J58" s="108"/>
      <c r="K58" s="108"/>
      <c r="L58" s="108"/>
      <c r="M58" s="108"/>
      <c r="N58" s="55"/>
      <c r="O58" s="55"/>
      <c r="P58" s="55"/>
      <c r="Q58" s="30"/>
      <c r="R58" s="51"/>
      <c r="S58" s="52"/>
      <c r="T58" s="20"/>
      <c r="U58" s="54"/>
      <c r="V58" s="27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30"/>
      <c r="AL58" s="51"/>
      <c r="AM58" s="52"/>
      <c r="AN58" s="20"/>
      <c r="AO58" s="54"/>
      <c r="AP58" s="27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30"/>
      <c r="BF58" s="51"/>
      <c r="BG58" s="52"/>
      <c r="BH58" s="20"/>
    </row>
    <row r="59" spans="1:60" x14ac:dyDescent="0.35">
      <c r="A59" s="33"/>
      <c r="B59" s="34" t="s">
        <v>7</v>
      </c>
      <c r="C59" s="45"/>
      <c r="D59" s="45"/>
      <c r="E59" s="56">
        <f t="shared" ref="E59:Q59" si="39">E34-E51-E57</f>
        <v>0</v>
      </c>
      <c r="F59" s="56">
        <f t="shared" si="39"/>
        <v>0</v>
      </c>
      <c r="G59" s="56">
        <f t="shared" si="39"/>
        <v>0</v>
      </c>
      <c r="H59" s="56">
        <f t="shared" si="39"/>
        <v>0</v>
      </c>
      <c r="I59" s="56">
        <f t="shared" si="39"/>
        <v>0</v>
      </c>
      <c r="J59" s="56">
        <f t="shared" si="39"/>
        <v>0</v>
      </c>
      <c r="K59" s="56">
        <f t="shared" si="39"/>
        <v>0</v>
      </c>
      <c r="L59" s="56">
        <f t="shared" si="39"/>
        <v>0</v>
      </c>
      <c r="M59" s="56">
        <f t="shared" si="39"/>
        <v>0</v>
      </c>
      <c r="N59" s="56">
        <f t="shared" si="39"/>
        <v>0</v>
      </c>
      <c r="O59" s="56">
        <f t="shared" si="39"/>
        <v>0</v>
      </c>
      <c r="P59" s="57">
        <f t="shared" si="39"/>
        <v>0</v>
      </c>
      <c r="Q59" s="58">
        <f t="shared" si="39"/>
        <v>0</v>
      </c>
      <c r="R59" s="59" t="e">
        <f>Q59/Q25</f>
        <v>#DIV/0!</v>
      </c>
      <c r="S59" s="52"/>
      <c r="T59" s="20"/>
      <c r="U59" s="33"/>
      <c r="V59" s="34" t="s">
        <v>7</v>
      </c>
      <c r="W59" s="45"/>
      <c r="X59" s="45"/>
      <c r="Y59" s="56">
        <f t="shared" ref="Y59:AK59" si="40">Y34-Y51-Y57</f>
        <v>0</v>
      </c>
      <c r="Z59" s="56">
        <f t="shared" si="40"/>
        <v>0</v>
      </c>
      <c r="AA59" s="56">
        <f t="shared" si="40"/>
        <v>0</v>
      </c>
      <c r="AB59" s="56">
        <f t="shared" si="40"/>
        <v>0</v>
      </c>
      <c r="AC59" s="56">
        <f t="shared" si="40"/>
        <v>0</v>
      </c>
      <c r="AD59" s="56">
        <f t="shared" si="40"/>
        <v>0</v>
      </c>
      <c r="AE59" s="56">
        <f t="shared" si="40"/>
        <v>0</v>
      </c>
      <c r="AF59" s="56">
        <f t="shared" si="40"/>
        <v>0</v>
      </c>
      <c r="AG59" s="56">
        <f t="shared" si="40"/>
        <v>0</v>
      </c>
      <c r="AH59" s="56">
        <f t="shared" si="40"/>
        <v>0</v>
      </c>
      <c r="AI59" s="56">
        <f t="shared" si="40"/>
        <v>0</v>
      </c>
      <c r="AJ59" s="57">
        <f t="shared" si="40"/>
        <v>0</v>
      </c>
      <c r="AK59" s="58">
        <f t="shared" si="40"/>
        <v>0</v>
      </c>
      <c r="AL59" s="59" t="e">
        <f>AK59/AK25</f>
        <v>#DIV/0!</v>
      </c>
      <c r="AM59" s="52"/>
      <c r="AN59" s="20"/>
      <c r="AO59" s="33"/>
      <c r="AP59" s="34" t="s">
        <v>7</v>
      </c>
      <c r="AQ59" s="45"/>
      <c r="AR59" s="45"/>
      <c r="AS59" s="56">
        <f t="shared" ref="AS59:BE59" si="41">AS34-AS51-AS57</f>
        <v>0</v>
      </c>
      <c r="AT59" s="56">
        <f t="shared" si="41"/>
        <v>0</v>
      </c>
      <c r="AU59" s="56">
        <f t="shared" si="41"/>
        <v>0</v>
      </c>
      <c r="AV59" s="56">
        <f t="shared" si="41"/>
        <v>0</v>
      </c>
      <c r="AW59" s="56">
        <f t="shared" si="41"/>
        <v>0</v>
      </c>
      <c r="AX59" s="56">
        <f t="shared" si="41"/>
        <v>0</v>
      </c>
      <c r="AY59" s="56">
        <f t="shared" si="41"/>
        <v>0</v>
      </c>
      <c r="AZ59" s="56">
        <f t="shared" si="41"/>
        <v>0</v>
      </c>
      <c r="BA59" s="56">
        <f t="shared" si="41"/>
        <v>0</v>
      </c>
      <c r="BB59" s="56">
        <f t="shared" si="41"/>
        <v>0</v>
      </c>
      <c r="BC59" s="56">
        <f t="shared" si="41"/>
        <v>0</v>
      </c>
      <c r="BD59" s="57">
        <f t="shared" si="41"/>
        <v>0</v>
      </c>
      <c r="BE59" s="58">
        <f t="shared" si="41"/>
        <v>0</v>
      </c>
      <c r="BF59" s="59" t="e">
        <f>BE59/BE25</f>
        <v>#DIV/0!</v>
      </c>
      <c r="BG59" s="52"/>
      <c r="BH59" s="20"/>
    </row>
    <row r="60" spans="1:60" x14ac:dyDescent="0.35">
      <c r="A60" s="54"/>
      <c r="B60" s="60"/>
      <c r="D60" s="55"/>
      <c r="E60" s="108"/>
      <c r="F60" s="108"/>
      <c r="G60" s="108"/>
      <c r="H60" s="108"/>
      <c r="I60" s="108"/>
      <c r="J60" s="108"/>
      <c r="K60" s="108"/>
      <c r="L60" s="108"/>
      <c r="M60" s="108"/>
      <c r="N60" s="55"/>
      <c r="O60" s="55"/>
      <c r="P60" s="55"/>
      <c r="Q60" s="55"/>
      <c r="R60" s="55"/>
      <c r="T60" s="20"/>
      <c r="U60" s="54"/>
      <c r="V60" s="60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N60" s="20"/>
      <c r="AO60" s="54"/>
      <c r="AP60" s="60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H60" s="20"/>
    </row>
    <row r="61" spans="1:60" x14ac:dyDescent="0.35">
      <c r="A61" s="33"/>
      <c r="B61" s="34" t="s">
        <v>70</v>
      </c>
      <c r="C61" s="35"/>
      <c r="D61" s="56">
        <f>D9-D20</f>
        <v>0</v>
      </c>
      <c r="E61" s="56">
        <f t="shared" ref="E61:P61" si="42">E53-E57</f>
        <v>0</v>
      </c>
      <c r="F61" s="56">
        <f t="shared" si="42"/>
        <v>0</v>
      </c>
      <c r="G61" s="56">
        <f t="shared" si="42"/>
        <v>0</v>
      </c>
      <c r="H61" s="56">
        <f t="shared" si="42"/>
        <v>0</v>
      </c>
      <c r="I61" s="56">
        <f t="shared" si="42"/>
        <v>0</v>
      </c>
      <c r="J61" s="56">
        <f t="shared" si="42"/>
        <v>0</v>
      </c>
      <c r="K61" s="56">
        <f t="shared" si="42"/>
        <v>0</v>
      </c>
      <c r="L61" s="56">
        <f t="shared" si="42"/>
        <v>0</v>
      </c>
      <c r="M61" s="56">
        <f t="shared" si="42"/>
        <v>0</v>
      </c>
      <c r="N61" s="56">
        <f t="shared" si="42"/>
        <v>0</v>
      </c>
      <c r="O61" s="56">
        <f t="shared" si="42"/>
        <v>0</v>
      </c>
      <c r="P61" s="56">
        <f t="shared" si="42"/>
        <v>0</v>
      </c>
      <c r="Q61" s="57">
        <f>P61</f>
        <v>0</v>
      </c>
      <c r="R61" s="55"/>
      <c r="T61" s="20"/>
      <c r="U61" s="33"/>
      <c r="V61" s="34" t="s">
        <v>70</v>
      </c>
      <c r="W61" s="35"/>
      <c r="X61" s="56">
        <f>X9-X20</f>
        <v>0</v>
      </c>
      <c r="Y61" s="56">
        <f t="shared" ref="Y61:AJ61" si="43">Y53-Y57</f>
        <v>0</v>
      </c>
      <c r="Z61" s="56">
        <f t="shared" si="43"/>
        <v>0</v>
      </c>
      <c r="AA61" s="56">
        <f t="shared" si="43"/>
        <v>0</v>
      </c>
      <c r="AB61" s="56">
        <f t="shared" si="43"/>
        <v>0</v>
      </c>
      <c r="AC61" s="56">
        <f t="shared" si="43"/>
        <v>0</v>
      </c>
      <c r="AD61" s="56">
        <f t="shared" si="43"/>
        <v>0</v>
      </c>
      <c r="AE61" s="56">
        <f t="shared" si="43"/>
        <v>0</v>
      </c>
      <c r="AF61" s="56">
        <f t="shared" si="43"/>
        <v>0</v>
      </c>
      <c r="AG61" s="56">
        <f t="shared" si="43"/>
        <v>0</v>
      </c>
      <c r="AH61" s="56">
        <f t="shared" si="43"/>
        <v>0</v>
      </c>
      <c r="AI61" s="56">
        <f t="shared" si="43"/>
        <v>0</v>
      </c>
      <c r="AJ61" s="56">
        <f t="shared" si="43"/>
        <v>0</v>
      </c>
      <c r="AK61" s="57">
        <f>AJ61</f>
        <v>0</v>
      </c>
      <c r="AL61" s="55"/>
      <c r="AN61" s="20"/>
      <c r="AO61" s="33"/>
      <c r="AP61" s="34" t="s">
        <v>70</v>
      </c>
      <c r="AQ61" s="35"/>
      <c r="AR61" s="56">
        <f>AR9-AR20</f>
        <v>0</v>
      </c>
      <c r="AS61" s="56">
        <f t="shared" ref="AS61:BD61" si="44">AS53-AS57</f>
        <v>0</v>
      </c>
      <c r="AT61" s="56">
        <f t="shared" si="44"/>
        <v>0</v>
      </c>
      <c r="AU61" s="56">
        <f t="shared" si="44"/>
        <v>0</v>
      </c>
      <c r="AV61" s="56">
        <f t="shared" si="44"/>
        <v>0</v>
      </c>
      <c r="AW61" s="56">
        <f t="shared" si="44"/>
        <v>0</v>
      </c>
      <c r="AX61" s="56">
        <f t="shared" si="44"/>
        <v>0</v>
      </c>
      <c r="AY61" s="56">
        <f t="shared" si="44"/>
        <v>0</v>
      </c>
      <c r="AZ61" s="56">
        <f t="shared" si="44"/>
        <v>0</v>
      </c>
      <c r="BA61" s="56">
        <f t="shared" si="44"/>
        <v>0</v>
      </c>
      <c r="BB61" s="56">
        <f t="shared" si="44"/>
        <v>0</v>
      </c>
      <c r="BC61" s="56">
        <f t="shared" si="44"/>
        <v>0</v>
      </c>
      <c r="BD61" s="56">
        <f t="shared" si="44"/>
        <v>0</v>
      </c>
      <c r="BE61" s="57">
        <f>BD61</f>
        <v>0</v>
      </c>
      <c r="BF61" s="55"/>
      <c r="BH61" s="20"/>
    </row>
    <row r="62" spans="1:60" ht="12.5" thickBot="1" x14ac:dyDescent="0.4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3"/>
      <c r="U62" s="61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3"/>
      <c r="AO62" s="61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3"/>
    </row>
    <row r="68" spans="37:57" x14ac:dyDescent="0.35">
      <c r="AK68" s="29"/>
      <c r="BE68" s="29"/>
    </row>
  </sheetData>
  <mergeCells count="9">
    <mergeCell ref="AO1:BH1"/>
    <mergeCell ref="AO2:BH2"/>
    <mergeCell ref="AO3:BH3"/>
    <mergeCell ref="A3:T3"/>
    <mergeCell ref="A2:T2"/>
    <mergeCell ref="A1:T1"/>
    <mergeCell ref="U1:AN1"/>
    <mergeCell ref="U2:AN2"/>
    <mergeCell ref="U3:AN3"/>
  </mergeCells>
  <phoneticPr fontId="0" type="noConversion"/>
  <printOptions horizontalCentered="1"/>
  <pageMargins left="0.5" right="0.5" top="0.46" bottom="0.25" header="0.36" footer="0"/>
  <pageSetup scale="71" orientation="landscape" r:id="rId1"/>
  <headerFooter alignWithMargins="0">
    <oddFooter>&amp;C</oddFooter>
  </headerFooter>
  <colBreaks count="2" manualBreakCount="2">
    <brk id="20" max="58" man="1"/>
    <brk id="40" max="5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40"/>
  <sheetViews>
    <sheetView zoomScaleNormal="100" workbookViewId="0">
      <selection activeCell="E10" sqref="E10"/>
    </sheetView>
  </sheetViews>
  <sheetFormatPr defaultColWidth="9.33203125" defaultRowHeight="12" x14ac:dyDescent="0.35"/>
  <cols>
    <col min="1" max="1" width="4.44140625" style="18" customWidth="1"/>
    <col min="2" max="2" width="33.44140625" style="18" customWidth="1"/>
    <col min="3" max="3" width="4" style="18" customWidth="1"/>
    <col min="4" max="17" width="9.33203125" style="18"/>
    <col min="18" max="18" width="4.33203125" style="18" customWidth="1"/>
    <col min="19" max="19" width="34.109375" style="18" customWidth="1"/>
    <col min="20" max="20" width="4" style="18" customWidth="1"/>
    <col min="21" max="34" width="9.33203125" style="18"/>
    <col min="35" max="35" width="4.33203125" style="18" customWidth="1"/>
    <col min="36" max="36" width="34.109375" style="18" customWidth="1"/>
    <col min="37" max="37" width="4" style="18" customWidth="1"/>
    <col min="38" max="16384" width="9.33203125" style="18"/>
  </cols>
  <sheetData>
    <row r="1" spans="1:53" ht="30" customHeight="1" x14ac:dyDescent="0.55000000000000004">
      <c r="A1" s="121" t="s">
        <v>163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R1" s="121" t="s">
        <v>163</v>
      </c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I1" s="121" t="s">
        <v>162</v>
      </c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</row>
    <row r="2" spans="1:53" ht="30" customHeight="1" x14ac:dyDescent="0.55000000000000004">
      <c r="A2" s="64"/>
      <c r="R2" s="64"/>
      <c r="AI2" s="64"/>
    </row>
    <row r="4" spans="1:53" x14ac:dyDescent="0.35">
      <c r="D4" s="114">
        <f>CASHPROJ!E6</f>
        <v>44440</v>
      </c>
      <c r="E4" s="114">
        <f>CASHPROJ!F6</f>
        <v>44470</v>
      </c>
      <c r="F4" s="114">
        <f>CASHPROJ!G6</f>
        <v>44501</v>
      </c>
      <c r="G4" s="114">
        <f>CASHPROJ!H6</f>
        <v>44531</v>
      </c>
      <c r="H4" s="114">
        <f>CASHPROJ!I6</f>
        <v>44562</v>
      </c>
      <c r="I4" s="114">
        <f>CASHPROJ!J6</f>
        <v>44593</v>
      </c>
      <c r="J4" s="114">
        <f>CASHPROJ!K6</f>
        <v>44621</v>
      </c>
      <c r="K4" s="114">
        <f>CASHPROJ!L6</f>
        <v>44652</v>
      </c>
      <c r="L4" s="114">
        <f>CASHPROJ!M6</f>
        <v>44682</v>
      </c>
      <c r="M4" s="65">
        <f>CASHPROJ!N6</f>
        <v>44713</v>
      </c>
      <c r="N4" s="65">
        <f>CASHPROJ!O6</f>
        <v>44743</v>
      </c>
      <c r="O4" s="65">
        <f>CASHPROJ!P6</f>
        <v>44774</v>
      </c>
      <c r="P4" s="66" t="s">
        <v>2</v>
      </c>
      <c r="Q4" s="65"/>
      <c r="U4" s="65">
        <f>CASHPROJ!Y6</f>
        <v>40909</v>
      </c>
      <c r="V4" s="65">
        <f>CASHPROJ!Z6</f>
        <v>40940</v>
      </c>
      <c r="W4" s="65">
        <f>CASHPROJ!AA6</f>
        <v>40969</v>
      </c>
      <c r="X4" s="65">
        <f>CASHPROJ!AB6</f>
        <v>41000</v>
      </c>
      <c r="Y4" s="65">
        <f>CASHPROJ!AC6</f>
        <v>41030</v>
      </c>
      <c r="Z4" s="65">
        <f>CASHPROJ!AD6</f>
        <v>41061</v>
      </c>
      <c r="AA4" s="65">
        <f>CASHPROJ!AE6</f>
        <v>41091</v>
      </c>
      <c r="AB4" s="65">
        <f>CASHPROJ!AF6</f>
        <v>41122</v>
      </c>
      <c r="AC4" s="65">
        <f>CASHPROJ!AG6</f>
        <v>41153</v>
      </c>
      <c r="AD4" s="65">
        <f>CASHPROJ!AH6</f>
        <v>41183</v>
      </c>
      <c r="AE4" s="65">
        <f>CASHPROJ!AI6</f>
        <v>41214</v>
      </c>
      <c r="AF4" s="65">
        <f>CASHPROJ!AJ6</f>
        <v>41244</v>
      </c>
      <c r="AG4" s="66" t="s">
        <v>2</v>
      </c>
      <c r="AH4" s="65"/>
      <c r="AL4" s="65">
        <f>CASHPROJ!AS6</f>
        <v>41275</v>
      </c>
      <c r="AM4" s="65">
        <f>CASHPROJ!AT6</f>
        <v>41306</v>
      </c>
      <c r="AN4" s="65">
        <f>CASHPROJ!AU6</f>
        <v>41334</v>
      </c>
      <c r="AO4" s="65">
        <f>CASHPROJ!AV6</f>
        <v>41365</v>
      </c>
      <c r="AP4" s="65">
        <f>CASHPROJ!AW6</f>
        <v>41395</v>
      </c>
      <c r="AQ4" s="65">
        <f>CASHPROJ!AX6</f>
        <v>41426</v>
      </c>
      <c r="AR4" s="65">
        <f>CASHPROJ!AY6</f>
        <v>41456</v>
      </c>
      <c r="AS4" s="65">
        <f>CASHPROJ!AZ6</f>
        <v>41487</v>
      </c>
      <c r="AT4" s="65">
        <f>CASHPROJ!BA6</f>
        <v>41518</v>
      </c>
      <c r="AU4" s="65">
        <f>CASHPROJ!BB6</f>
        <v>41548</v>
      </c>
      <c r="AV4" s="65">
        <f>CASHPROJ!BC6</f>
        <v>41579</v>
      </c>
      <c r="AW4" s="65">
        <f>CASHPROJ!BD6</f>
        <v>41609</v>
      </c>
      <c r="AX4" s="66" t="s">
        <v>2</v>
      </c>
      <c r="AY4" s="65"/>
    </row>
    <row r="5" spans="1:53" x14ac:dyDescent="0.35">
      <c r="D5" s="112"/>
      <c r="E5" s="112"/>
      <c r="F5" s="112"/>
      <c r="G5" s="112"/>
      <c r="H5" s="112"/>
      <c r="I5" s="112"/>
      <c r="J5" s="112"/>
      <c r="K5" s="112"/>
      <c r="L5" s="112"/>
      <c r="P5" s="67"/>
      <c r="AG5" s="67"/>
      <c r="AX5" s="67"/>
    </row>
    <row r="6" spans="1:53" x14ac:dyDescent="0.35">
      <c r="B6" s="68" t="s">
        <v>186</v>
      </c>
      <c r="D6" s="112"/>
      <c r="E6" s="112"/>
      <c r="F6" s="112"/>
      <c r="G6" s="112"/>
      <c r="H6" s="112"/>
      <c r="I6" s="112"/>
      <c r="J6" s="112"/>
      <c r="K6" s="112"/>
      <c r="L6" s="112"/>
      <c r="P6" s="67"/>
      <c r="S6" s="68" t="s">
        <v>186</v>
      </c>
      <c r="AG6" s="67"/>
      <c r="AJ6" s="68" t="s">
        <v>186</v>
      </c>
      <c r="AX6" s="67"/>
    </row>
    <row r="7" spans="1:53" x14ac:dyDescent="0.35">
      <c r="B7" s="69"/>
      <c r="D7" s="112"/>
      <c r="E7" s="112"/>
      <c r="F7" s="112"/>
      <c r="G7" s="112"/>
      <c r="H7" s="112"/>
      <c r="I7" s="112"/>
      <c r="J7" s="112"/>
      <c r="K7" s="112"/>
      <c r="L7" s="112"/>
      <c r="P7" s="67"/>
      <c r="S7" s="69"/>
      <c r="AG7" s="67"/>
      <c r="AJ7" s="69"/>
      <c r="AX7" s="67"/>
    </row>
    <row r="8" spans="1:53" x14ac:dyDescent="0.35">
      <c r="B8" s="69" t="s">
        <v>189</v>
      </c>
      <c r="D8" s="112"/>
      <c r="E8" s="112"/>
      <c r="F8" s="112"/>
      <c r="G8" s="112"/>
      <c r="H8" s="112"/>
      <c r="I8" s="112"/>
      <c r="J8" s="112"/>
      <c r="K8" s="112"/>
      <c r="L8" s="112"/>
      <c r="P8" s="67"/>
      <c r="S8" s="69" t="s">
        <v>187</v>
      </c>
      <c r="AG8" s="67"/>
      <c r="AJ8" s="69" t="s">
        <v>187</v>
      </c>
      <c r="AX8" s="67"/>
    </row>
    <row r="9" spans="1:53" x14ac:dyDescent="0.35">
      <c r="B9" s="70" t="s">
        <v>95</v>
      </c>
      <c r="D9" s="112">
        <v>0</v>
      </c>
      <c r="E9" s="112">
        <v>0</v>
      </c>
      <c r="F9" s="112">
        <v>0</v>
      </c>
      <c r="G9" s="112">
        <v>0</v>
      </c>
      <c r="H9" s="112">
        <v>0</v>
      </c>
      <c r="I9" s="112">
        <v>0</v>
      </c>
      <c r="J9" s="112">
        <v>0</v>
      </c>
      <c r="K9" s="112">
        <v>0</v>
      </c>
      <c r="L9" s="112">
        <v>0</v>
      </c>
      <c r="M9" s="112">
        <v>0</v>
      </c>
      <c r="N9" s="112">
        <v>0</v>
      </c>
      <c r="O9" s="112">
        <v>0</v>
      </c>
      <c r="P9" s="67">
        <f>SUM(D9:O9)</f>
        <v>0</v>
      </c>
      <c r="S9" s="70" t="s">
        <v>95</v>
      </c>
      <c r="U9" s="18">
        <v>0</v>
      </c>
      <c r="V9" s="18">
        <v>0</v>
      </c>
      <c r="W9" s="18">
        <v>0</v>
      </c>
      <c r="X9" s="18">
        <v>0</v>
      </c>
      <c r="Y9" s="18">
        <v>0</v>
      </c>
      <c r="Z9" s="18">
        <v>0</v>
      </c>
      <c r="AA9" s="18">
        <v>0</v>
      </c>
      <c r="AB9" s="18">
        <v>0</v>
      </c>
      <c r="AC9" s="18">
        <v>0</v>
      </c>
      <c r="AD9" s="18">
        <v>0</v>
      </c>
      <c r="AE9" s="18">
        <v>0</v>
      </c>
      <c r="AF9" s="18">
        <v>0</v>
      </c>
      <c r="AG9" s="67">
        <f>SUM(U9:AF9)</f>
        <v>0</v>
      </c>
      <c r="AJ9" s="70" t="s">
        <v>95</v>
      </c>
      <c r="AL9" s="18">
        <v>0</v>
      </c>
      <c r="AM9" s="18">
        <v>0</v>
      </c>
      <c r="AN9" s="18">
        <v>0</v>
      </c>
      <c r="AO9" s="18">
        <v>0</v>
      </c>
      <c r="AP9" s="18">
        <v>0</v>
      </c>
      <c r="AQ9" s="18">
        <v>0</v>
      </c>
      <c r="AR9" s="18">
        <v>0</v>
      </c>
      <c r="AS9" s="18">
        <v>0</v>
      </c>
      <c r="AT9" s="18">
        <v>0</v>
      </c>
      <c r="AU9" s="18">
        <v>0</v>
      </c>
      <c r="AV9" s="18">
        <v>0</v>
      </c>
      <c r="AW9" s="18">
        <v>0</v>
      </c>
      <c r="AX9" s="67">
        <f>SUM(AL9:AW9)</f>
        <v>0</v>
      </c>
    </row>
    <row r="10" spans="1:53" x14ac:dyDescent="0.35">
      <c r="B10" s="70" t="s">
        <v>96</v>
      </c>
      <c r="D10" s="113">
        <v>0</v>
      </c>
      <c r="E10" s="113">
        <v>0</v>
      </c>
      <c r="F10" s="113">
        <v>0</v>
      </c>
      <c r="G10" s="113">
        <v>0</v>
      </c>
      <c r="H10" s="113">
        <v>0</v>
      </c>
      <c r="I10" s="113">
        <v>0</v>
      </c>
      <c r="J10" s="113">
        <v>0</v>
      </c>
      <c r="K10" s="113">
        <v>0</v>
      </c>
      <c r="L10" s="113">
        <v>0</v>
      </c>
      <c r="M10" s="113">
        <v>0</v>
      </c>
      <c r="N10" s="113">
        <v>0</v>
      </c>
      <c r="O10" s="113">
        <v>0</v>
      </c>
      <c r="P10" s="67"/>
      <c r="S10" s="70" t="s">
        <v>96</v>
      </c>
      <c r="U10" s="71">
        <v>0</v>
      </c>
      <c r="V10" s="71">
        <v>0</v>
      </c>
      <c r="W10" s="71">
        <v>0</v>
      </c>
      <c r="X10" s="71">
        <v>0</v>
      </c>
      <c r="Y10" s="71">
        <v>0</v>
      </c>
      <c r="Z10" s="71">
        <v>0</v>
      </c>
      <c r="AA10" s="71">
        <v>0</v>
      </c>
      <c r="AB10" s="71">
        <v>0</v>
      </c>
      <c r="AC10" s="71">
        <v>0</v>
      </c>
      <c r="AD10" s="71">
        <v>0</v>
      </c>
      <c r="AE10" s="71">
        <v>0</v>
      </c>
      <c r="AF10" s="71">
        <v>0</v>
      </c>
      <c r="AG10" s="67"/>
      <c r="AJ10" s="70" t="s">
        <v>96</v>
      </c>
      <c r="AL10" s="71">
        <v>0</v>
      </c>
      <c r="AM10" s="71">
        <v>0</v>
      </c>
      <c r="AN10" s="71">
        <v>0</v>
      </c>
      <c r="AO10" s="71">
        <v>0</v>
      </c>
      <c r="AP10" s="71">
        <v>0</v>
      </c>
      <c r="AQ10" s="71">
        <v>0</v>
      </c>
      <c r="AR10" s="71">
        <v>0</v>
      </c>
      <c r="AS10" s="71">
        <v>0</v>
      </c>
      <c r="AT10" s="71">
        <v>0</v>
      </c>
      <c r="AU10" s="71">
        <v>0</v>
      </c>
      <c r="AV10" s="71">
        <v>0</v>
      </c>
      <c r="AW10" s="71">
        <v>0</v>
      </c>
      <c r="AX10" s="67"/>
    </row>
    <row r="11" spans="1:53" x14ac:dyDescent="0.35">
      <c r="B11" s="70" t="s">
        <v>98</v>
      </c>
      <c r="D11" s="113">
        <f>D9*D10</f>
        <v>0</v>
      </c>
      <c r="E11" s="113">
        <f t="shared" ref="E11:O11" si="0">E9*E10</f>
        <v>0</v>
      </c>
      <c r="F11" s="113">
        <f>F9*F10</f>
        <v>0</v>
      </c>
      <c r="G11" s="113">
        <f t="shared" si="0"/>
        <v>0</v>
      </c>
      <c r="H11" s="113">
        <f t="shared" si="0"/>
        <v>0</v>
      </c>
      <c r="I11" s="113">
        <f t="shared" si="0"/>
        <v>0</v>
      </c>
      <c r="J11" s="113">
        <f t="shared" si="0"/>
        <v>0</v>
      </c>
      <c r="K11" s="113">
        <f t="shared" si="0"/>
        <v>0</v>
      </c>
      <c r="L11" s="113">
        <f t="shared" si="0"/>
        <v>0</v>
      </c>
      <c r="M11" s="71">
        <f t="shared" si="0"/>
        <v>0</v>
      </c>
      <c r="N11" s="71">
        <f t="shared" si="0"/>
        <v>0</v>
      </c>
      <c r="O11" s="71">
        <f t="shared" si="0"/>
        <v>0</v>
      </c>
      <c r="P11" s="72">
        <f>SUM(D11:O11)</f>
        <v>0</v>
      </c>
      <c r="S11" s="70" t="s">
        <v>98</v>
      </c>
      <c r="U11" s="71">
        <f t="shared" ref="U11:AF11" si="1">U9*U10</f>
        <v>0</v>
      </c>
      <c r="V11" s="71">
        <f t="shared" si="1"/>
        <v>0</v>
      </c>
      <c r="W11" s="71">
        <f t="shared" si="1"/>
        <v>0</v>
      </c>
      <c r="X11" s="71">
        <f t="shared" si="1"/>
        <v>0</v>
      </c>
      <c r="Y11" s="71">
        <f t="shared" si="1"/>
        <v>0</v>
      </c>
      <c r="Z11" s="71">
        <f t="shared" si="1"/>
        <v>0</v>
      </c>
      <c r="AA11" s="71">
        <f t="shared" si="1"/>
        <v>0</v>
      </c>
      <c r="AB11" s="71">
        <f t="shared" si="1"/>
        <v>0</v>
      </c>
      <c r="AC11" s="71">
        <f t="shared" si="1"/>
        <v>0</v>
      </c>
      <c r="AD11" s="71">
        <f t="shared" si="1"/>
        <v>0</v>
      </c>
      <c r="AE11" s="71">
        <f t="shared" si="1"/>
        <v>0</v>
      </c>
      <c r="AF11" s="71">
        <f t="shared" si="1"/>
        <v>0</v>
      </c>
      <c r="AG11" s="72">
        <f>SUM(U11:AF11)</f>
        <v>0</v>
      </c>
      <c r="AJ11" s="70" t="s">
        <v>98</v>
      </c>
      <c r="AL11" s="71">
        <f t="shared" ref="AL11:AW11" si="2">AL9*AL10</f>
        <v>0</v>
      </c>
      <c r="AM11" s="71">
        <f t="shared" si="2"/>
        <v>0</v>
      </c>
      <c r="AN11" s="71">
        <f t="shared" si="2"/>
        <v>0</v>
      </c>
      <c r="AO11" s="71">
        <f t="shared" si="2"/>
        <v>0</v>
      </c>
      <c r="AP11" s="71">
        <f t="shared" si="2"/>
        <v>0</v>
      </c>
      <c r="AQ11" s="71">
        <f t="shared" si="2"/>
        <v>0</v>
      </c>
      <c r="AR11" s="71">
        <f t="shared" si="2"/>
        <v>0</v>
      </c>
      <c r="AS11" s="71">
        <f t="shared" si="2"/>
        <v>0</v>
      </c>
      <c r="AT11" s="71">
        <f t="shared" si="2"/>
        <v>0</v>
      </c>
      <c r="AU11" s="71">
        <f t="shared" si="2"/>
        <v>0</v>
      </c>
      <c r="AV11" s="71">
        <f t="shared" si="2"/>
        <v>0</v>
      </c>
      <c r="AW11" s="71">
        <f t="shared" si="2"/>
        <v>0</v>
      </c>
      <c r="AX11" s="72">
        <f>SUM(AL11:AW11)</f>
        <v>0</v>
      </c>
      <c r="BA11" s="27"/>
    </row>
    <row r="12" spans="1:53" x14ac:dyDescent="0.35">
      <c r="B12" s="70"/>
      <c r="D12" s="112"/>
      <c r="E12" s="112"/>
      <c r="F12" s="112"/>
      <c r="G12" s="112"/>
      <c r="H12" s="112"/>
      <c r="I12" s="112"/>
      <c r="J12" s="112"/>
      <c r="K12" s="112"/>
      <c r="L12" s="112"/>
      <c r="P12" s="67"/>
      <c r="S12" s="70"/>
      <c r="AG12" s="67"/>
      <c r="AJ12" s="70"/>
      <c r="AX12" s="67"/>
      <c r="BA12" s="27"/>
    </row>
    <row r="13" spans="1:53" x14ac:dyDescent="0.35">
      <c r="B13" s="73"/>
      <c r="D13" s="113"/>
      <c r="E13" s="113"/>
      <c r="F13" s="113"/>
      <c r="G13" s="113"/>
      <c r="H13" s="113"/>
      <c r="I13" s="113"/>
      <c r="J13" s="113"/>
      <c r="K13" s="113"/>
      <c r="L13" s="113"/>
      <c r="M13" s="71"/>
      <c r="N13" s="71"/>
      <c r="O13" s="71"/>
      <c r="P13" s="72"/>
      <c r="Q13" s="71"/>
      <c r="S13" s="73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2"/>
      <c r="AH13" s="71"/>
      <c r="AJ13" s="73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2"/>
      <c r="AY13" s="71"/>
      <c r="BA13" s="27"/>
    </row>
    <row r="14" spans="1:53" x14ac:dyDescent="0.35">
      <c r="B14" s="70" t="s">
        <v>95</v>
      </c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106">
        <v>0</v>
      </c>
      <c r="L14" s="106">
        <v>0</v>
      </c>
      <c r="M14" s="29">
        <v>0</v>
      </c>
      <c r="N14" s="29">
        <v>0</v>
      </c>
      <c r="O14" s="29">
        <v>0</v>
      </c>
      <c r="P14" s="74">
        <f>SUM(D14:O14)</f>
        <v>0</v>
      </c>
      <c r="Q14" s="71"/>
      <c r="S14" s="70" t="s">
        <v>95</v>
      </c>
      <c r="U14" s="29">
        <v>0</v>
      </c>
      <c r="V14" s="29">
        <v>0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  <c r="AC14" s="29">
        <v>0</v>
      </c>
      <c r="AD14" s="29">
        <v>0</v>
      </c>
      <c r="AE14" s="29">
        <v>0</v>
      </c>
      <c r="AF14" s="29">
        <v>0</v>
      </c>
      <c r="AG14" s="74">
        <f>SUM(U14:AF14)</f>
        <v>0</v>
      </c>
      <c r="AH14" s="71"/>
      <c r="AJ14" s="70" t="s">
        <v>95</v>
      </c>
      <c r="AL14" s="29">
        <v>0</v>
      </c>
      <c r="AM14" s="29">
        <v>0</v>
      </c>
      <c r="AN14" s="29">
        <v>0</v>
      </c>
      <c r="AO14" s="29">
        <v>0</v>
      </c>
      <c r="AP14" s="29">
        <v>0</v>
      </c>
      <c r="AQ14" s="29">
        <v>0</v>
      </c>
      <c r="AR14" s="29">
        <v>0</v>
      </c>
      <c r="AS14" s="29">
        <v>0</v>
      </c>
      <c r="AT14" s="29">
        <v>0</v>
      </c>
      <c r="AU14" s="29">
        <v>0</v>
      </c>
      <c r="AV14" s="29">
        <v>0</v>
      </c>
      <c r="AW14" s="29">
        <v>0</v>
      </c>
      <c r="AX14" s="74">
        <f>SUM(AL14:AW14)</f>
        <v>0</v>
      </c>
      <c r="AY14" s="71"/>
      <c r="BA14" s="27"/>
    </row>
    <row r="15" spans="1:53" x14ac:dyDescent="0.35">
      <c r="B15" s="70" t="s">
        <v>96</v>
      </c>
      <c r="D15" s="113">
        <v>0</v>
      </c>
      <c r="E15" s="113">
        <v>0</v>
      </c>
      <c r="F15" s="113">
        <v>0</v>
      </c>
      <c r="G15" s="113">
        <v>0</v>
      </c>
      <c r="H15" s="113">
        <v>0</v>
      </c>
      <c r="I15" s="113">
        <v>0</v>
      </c>
      <c r="J15" s="113">
        <v>0</v>
      </c>
      <c r="K15" s="113">
        <v>0</v>
      </c>
      <c r="L15" s="113">
        <v>0</v>
      </c>
      <c r="M15" s="71">
        <v>0</v>
      </c>
      <c r="N15" s="71">
        <v>0</v>
      </c>
      <c r="O15" s="71">
        <v>0</v>
      </c>
      <c r="P15" s="72"/>
      <c r="Q15" s="71"/>
      <c r="S15" s="70" t="s">
        <v>96</v>
      </c>
      <c r="U15" s="71">
        <v>0</v>
      </c>
      <c r="V15" s="71">
        <v>0</v>
      </c>
      <c r="W15" s="71">
        <v>0</v>
      </c>
      <c r="X15" s="71">
        <v>0</v>
      </c>
      <c r="Y15" s="71">
        <v>0</v>
      </c>
      <c r="Z15" s="71">
        <v>0</v>
      </c>
      <c r="AA15" s="71">
        <v>0</v>
      </c>
      <c r="AB15" s="71">
        <v>0</v>
      </c>
      <c r="AC15" s="71">
        <v>0</v>
      </c>
      <c r="AD15" s="71">
        <v>0</v>
      </c>
      <c r="AE15" s="71">
        <v>0</v>
      </c>
      <c r="AF15" s="71">
        <v>0</v>
      </c>
      <c r="AG15" s="72"/>
      <c r="AH15" s="71"/>
      <c r="AJ15" s="70" t="s">
        <v>96</v>
      </c>
      <c r="AL15" s="71">
        <v>0</v>
      </c>
      <c r="AM15" s="71">
        <v>0</v>
      </c>
      <c r="AN15" s="71">
        <v>0</v>
      </c>
      <c r="AO15" s="71">
        <v>0</v>
      </c>
      <c r="AP15" s="71">
        <v>0</v>
      </c>
      <c r="AQ15" s="71">
        <v>0</v>
      </c>
      <c r="AR15" s="71">
        <v>0</v>
      </c>
      <c r="AS15" s="71">
        <v>0</v>
      </c>
      <c r="AT15" s="71">
        <v>0</v>
      </c>
      <c r="AU15" s="71">
        <v>0</v>
      </c>
      <c r="AV15" s="71">
        <v>0</v>
      </c>
      <c r="AW15" s="71">
        <v>0</v>
      </c>
      <c r="AX15" s="72"/>
      <c r="AY15" s="71"/>
      <c r="BA15" s="27"/>
    </row>
    <row r="16" spans="1:53" x14ac:dyDescent="0.35">
      <c r="B16" s="70" t="s">
        <v>98</v>
      </c>
      <c r="D16" s="113">
        <f t="shared" ref="D16:O16" si="3">D14*D15</f>
        <v>0</v>
      </c>
      <c r="E16" s="113">
        <f t="shared" si="3"/>
        <v>0</v>
      </c>
      <c r="F16" s="113">
        <f t="shared" si="3"/>
        <v>0</v>
      </c>
      <c r="G16" s="113">
        <f t="shared" si="3"/>
        <v>0</v>
      </c>
      <c r="H16" s="113">
        <f t="shared" si="3"/>
        <v>0</v>
      </c>
      <c r="I16" s="113">
        <f t="shared" si="3"/>
        <v>0</v>
      </c>
      <c r="J16" s="113">
        <f t="shared" si="3"/>
        <v>0</v>
      </c>
      <c r="K16" s="113">
        <f t="shared" si="3"/>
        <v>0</v>
      </c>
      <c r="L16" s="113">
        <f t="shared" si="3"/>
        <v>0</v>
      </c>
      <c r="M16" s="71">
        <f t="shared" si="3"/>
        <v>0</v>
      </c>
      <c r="N16" s="71">
        <f t="shared" si="3"/>
        <v>0</v>
      </c>
      <c r="O16" s="71">
        <f t="shared" si="3"/>
        <v>0</v>
      </c>
      <c r="P16" s="72">
        <f>SUM(D16:O16)</f>
        <v>0</v>
      </c>
      <c r="Q16" s="71"/>
      <c r="S16" s="70" t="s">
        <v>98</v>
      </c>
      <c r="U16" s="71">
        <f t="shared" ref="U16:AF16" si="4">U14*U15</f>
        <v>0</v>
      </c>
      <c r="V16" s="71">
        <f t="shared" si="4"/>
        <v>0</v>
      </c>
      <c r="W16" s="71">
        <f t="shared" si="4"/>
        <v>0</v>
      </c>
      <c r="X16" s="71">
        <f t="shared" si="4"/>
        <v>0</v>
      </c>
      <c r="Y16" s="71">
        <f t="shared" si="4"/>
        <v>0</v>
      </c>
      <c r="Z16" s="71">
        <f t="shared" si="4"/>
        <v>0</v>
      </c>
      <c r="AA16" s="71">
        <f t="shared" si="4"/>
        <v>0</v>
      </c>
      <c r="AB16" s="71">
        <f t="shared" si="4"/>
        <v>0</v>
      </c>
      <c r="AC16" s="71">
        <f t="shared" si="4"/>
        <v>0</v>
      </c>
      <c r="AD16" s="71">
        <f t="shared" si="4"/>
        <v>0</v>
      </c>
      <c r="AE16" s="71">
        <f t="shared" si="4"/>
        <v>0</v>
      </c>
      <c r="AF16" s="71">
        <f t="shared" si="4"/>
        <v>0</v>
      </c>
      <c r="AG16" s="72">
        <f>SUM(U16:AF16)</f>
        <v>0</v>
      </c>
      <c r="AH16" s="71"/>
      <c r="AJ16" s="70" t="s">
        <v>98</v>
      </c>
      <c r="AL16" s="71">
        <f t="shared" ref="AL16:AW16" si="5">AL14*AL15</f>
        <v>0</v>
      </c>
      <c r="AM16" s="71">
        <f t="shared" si="5"/>
        <v>0</v>
      </c>
      <c r="AN16" s="71">
        <f t="shared" si="5"/>
        <v>0</v>
      </c>
      <c r="AO16" s="71">
        <f t="shared" si="5"/>
        <v>0</v>
      </c>
      <c r="AP16" s="71">
        <f t="shared" si="5"/>
        <v>0</v>
      </c>
      <c r="AQ16" s="71">
        <f t="shared" si="5"/>
        <v>0</v>
      </c>
      <c r="AR16" s="71">
        <f t="shared" si="5"/>
        <v>0</v>
      </c>
      <c r="AS16" s="71">
        <f t="shared" si="5"/>
        <v>0</v>
      </c>
      <c r="AT16" s="71">
        <f t="shared" si="5"/>
        <v>0</v>
      </c>
      <c r="AU16" s="71">
        <f t="shared" si="5"/>
        <v>0</v>
      </c>
      <c r="AV16" s="71">
        <f t="shared" si="5"/>
        <v>0</v>
      </c>
      <c r="AW16" s="71">
        <f t="shared" si="5"/>
        <v>0</v>
      </c>
      <c r="AX16" s="72">
        <f>SUM(AL16:AW16)</f>
        <v>0</v>
      </c>
      <c r="AY16" s="71"/>
      <c r="BA16" s="27"/>
    </row>
    <row r="17" spans="2:53" x14ac:dyDescent="0.35">
      <c r="B17" s="70"/>
      <c r="D17" s="113"/>
      <c r="E17" s="113"/>
      <c r="F17" s="113"/>
      <c r="G17" s="113"/>
      <c r="H17" s="113"/>
      <c r="I17" s="113"/>
      <c r="J17" s="113"/>
      <c r="K17" s="113"/>
      <c r="L17" s="113"/>
      <c r="M17" s="71"/>
      <c r="N17" s="71"/>
      <c r="O17" s="71"/>
      <c r="P17" s="72"/>
      <c r="Q17" s="71"/>
      <c r="S17" s="70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2"/>
      <c r="AH17" s="71"/>
      <c r="AJ17" s="70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2"/>
      <c r="AY17" s="71"/>
      <c r="BA17" s="27"/>
    </row>
    <row r="18" spans="2:53" x14ac:dyDescent="0.35">
      <c r="B18" s="69"/>
      <c r="D18" s="113"/>
      <c r="E18" s="113"/>
      <c r="F18" s="113"/>
      <c r="G18" s="113"/>
      <c r="H18" s="113"/>
      <c r="I18" s="113"/>
      <c r="J18" s="113"/>
      <c r="K18" s="113"/>
      <c r="L18" s="113"/>
      <c r="M18" s="71"/>
      <c r="N18" s="71"/>
      <c r="O18" s="71"/>
      <c r="P18" s="67"/>
      <c r="Q18" s="29"/>
      <c r="S18" s="69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67"/>
      <c r="AH18" s="29"/>
      <c r="AJ18" s="69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67"/>
      <c r="AY18" s="29"/>
      <c r="BA18" s="27"/>
    </row>
    <row r="19" spans="2:53" x14ac:dyDescent="0.35">
      <c r="B19" s="70" t="s">
        <v>95</v>
      </c>
      <c r="D19" s="106">
        <v>0</v>
      </c>
      <c r="E19" s="106">
        <v>0</v>
      </c>
      <c r="F19" s="106">
        <v>0</v>
      </c>
      <c r="G19" s="106">
        <v>0</v>
      </c>
      <c r="H19" s="106">
        <v>0</v>
      </c>
      <c r="I19" s="106">
        <v>0</v>
      </c>
      <c r="J19" s="106">
        <v>0</v>
      </c>
      <c r="K19" s="106">
        <v>0</v>
      </c>
      <c r="L19" s="106">
        <v>0</v>
      </c>
      <c r="M19" s="29">
        <v>0</v>
      </c>
      <c r="N19" s="29">
        <v>0</v>
      </c>
      <c r="O19" s="29">
        <v>0</v>
      </c>
      <c r="P19" s="74">
        <f>SUM(D19:O19)</f>
        <v>0</v>
      </c>
      <c r="Q19" s="29"/>
      <c r="S19" s="70" t="s">
        <v>95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0</v>
      </c>
      <c r="AA19" s="29">
        <v>0</v>
      </c>
      <c r="AB19" s="29">
        <v>0</v>
      </c>
      <c r="AC19" s="29">
        <v>0</v>
      </c>
      <c r="AD19" s="29">
        <v>0</v>
      </c>
      <c r="AE19" s="29">
        <v>0</v>
      </c>
      <c r="AF19" s="29">
        <v>0</v>
      </c>
      <c r="AG19" s="74">
        <f>SUM(U19:AF19)</f>
        <v>0</v>
      </c>
      <c r="AH19" s="29"/>
      <c r="AJ19" s="70" t="s">
        <v>95</v>
      </c>
      <c r="AL19" s="29">
        <v>0</v>
      </c>
      <c r="AM19" s="29">
        <v>0</v>
      </c>
      <c r="AN19" s="29">
        <v>0</v>
      </c>
      <c r="AO19" s="29">
        <v>0</v>
      </c>
      <c r="AP19" s="29">
        <v>0</v>
      </c>
      <c r="AQ19" s="29">
        <v>0</v>
      </c>
      <c r="AR19" s="29">
        <v>0</v>
      </c>
      <c r="AS19" s="29">
        <v>0</v>
      </c>
      <c r="AT19" s="29">
        <v>0</v>
      </c>
      <c r="AU19" s="29">
        <v>0</v>
      </c>
      <c r="AV19" s="29">
        <v>0</v>
      </c>
      <c r="AW19" s="29">
        <v>0</v>
      </c>
      <c r="AX19" s="74">
        <f>SUM(AL19:AW19)</f>
        <v>0</v>
      </c>
      <c r="AY19" s="29"/>
      <c r="BA19" s="27"/>
    </row>
    <row r="20" spans="2:53" x14ac:dyDescent="0.35">
      <c r="B20" s="70" t="s">
        <v>96</v>
      </c>
      <c r="D20" s="113">
        <v>0</v>
      </c>
      <c r="E20" s="113">
        <v>0</v>
      </c>
      <c r="F20" s="113">
        <v>0</v>
      </c>
      <c r="G20" s="113">
        <v>0</v>
      </c>
      <c r="H20" s="113">
        <v>0</v>
      </c>
      <c r="I20" s="113">
        <v>0</v>
      </c>
      <c r="J20" s="113">
        <v>0</v>
      </c>
      <c r="K20" s="113">
        <v>0</v>
      </c>
      <c r="L20" s="113">
        <v>0</v>
      </c>
      <c r="M20" s="71">
        <v>0</v>
      </c>
      <c r="N20" s="71">
        <v>0</v>
      </c>
      <c r="O20" s="71">
        <v>0</v>
      </c>
      <c r="P20" s="67"/>
      <c r="Q20" s="29"/>
      <c r="S20" s="70" t="s">
        <v>96</v>
      </c>
      <c r="U20" s="71">
        <v>0</v>
      </c>
      <c r="V20" s="71">
        <v>0</v>
      </c>
      <c r="W20" s="71">
        <v>0</v>
      </c>
      <c r="X20" s="71">
        <v>0</v>
      </c>
      <c r="Y20" s="71">
        <v>0</v>
      </c>
      <c r="Z20" s="71">
        <v>0</v>
      </c>
      <c r="AA20" s="71">
        <v>0</v>
      </c>
      <c r="AB20" s="71">
        <v>0</v>
      </c>
      <c r="AC20" s="71">
        <v>0</v>
      </c>
      <c r="AD20" s="71">
        <v>0</v>
      </c>
      <c r="AE20" s="71">
        <v>0</v>
      </c>
      <c r="AF20" s="71">
        <v>0</v>
      </c>
      <c r="AG20" s="67"/>
      <c r="AH20" s="29"/>
      <c r="AJ20" s="70" t="s">
        <v>96</v>
      </c>
      <c r="AL20" s="71">
        <v>0</v>
      </c>
      <c r="AM20" s="71">
        <v>0</v>
      </c>
      <c r="AN20" s="71">
        <v>0</v>
      </c>
      <c r="AO20" s="71">
        <v>0</v>
      </c>
      <c r="AP20" s="71">
        <v>0</v>
      </c>
      <c r="AQ20" s="71">
        <v>0</v>
      </c>
      <c r="AR20" s="71">
        <v>0</v>
      </c>
      <c r="AS20" s="71">
        <v>0</v>
      </c>
      <c r="AT20" s="71">
        <v>0</v>
      </c>
      <c r="AU20" s="71">
        <v>0</v>
      </c>
      <c r="AV20" s="71">
        <v>0</v>
      </c>
      <c r="AW20" s="71">
        <v>0</v>
      </c>
      <c r="AX20" s="67"/>
      <c r="AY20" s="29"/>
      <c r="BA20" s="27"/>
    </row>
    <row r="21" spans="2:53" x14ac:dyDescent="0.35">
      <c r="B21" s="70" t="s">
        <v>98</v>
      </c>
      <c r="D21" s="113">
        <f t="shared" ref="D21:O21" si="6">D19*D20</f>
        <v>0</v>
      </c>
      <c r="E21" s="113">
        <f t="shared" si="6"/>
        <v>0</v>
      </c>
      <c r="F21" s="113">
        <f t="shared" si="6"/>
        <v>0</v>
      </c>
      <c r="G21" s="113">
        <f t="shared" si="6"/>
        <v>0</v>
      </c>
      <c r="H21" s="113">
        <f t="shared" si="6"/>
        <v>0</v>
      </c>
      <c r="I21" s="113">
        <f t="shared" si="6"/>
        <v>0</v>
      </c>
      <c r="J21" s="113">
        <f t="shared" si="6"/>
        <v>0</v>
      </c>
      <c r="K21" s="113">
        <f t="shared" si="6"/>
        <v>0</v>
      </c>
      <c r="L21" s="113">
        <f t="shared" si="6"/>
        <v>0</v>
      </c>
      <c r="M21" s="71">
        <f t="shared" si="6"/>
        <v>0</v>
      </c>
      <c r="N21" s="71">
        <f t="shared" si="6"/>
        <v>0</v>
      </c>
      <c r="O21" s="71">
        <f t="shared" si="6"/>
        <v>0</v>
      </c>
      <c r="P21" s="72">
        <f>SUM(D21:O21)</f>
        <v>0</v>
      </c>
      <c r="Q21" s="29"/>
      <c r="S21" s="70" t="s">
        <v>98</v>
      </c>
      <c r="U21" s="71">
        <f t="shared" ref="U21:AF21" si="7">U19*U20</f>
        <v>0</v>
      </c>
      <c r="V21" s="71">
        <f t="shared" si="7"/>
        <v>0</v>
      </c>
      <c r="W21" s="71">
        <f t="shared" si="7"/>
        <v>0</v>
      </c>
      <c r="X21" s="71">
        <f t="shared" si="7"/>
        <v>0</v>
      </c>
      <c r="Y21" s="71">
        <f t="shared" si="7"/>
        <v>0</v>
      </c>
      <c r="Z21" s="71">
        <f t="shared" si="7"/>
        <v>0</v>
      </c>
      <c r="AA21" s="71">
        <f t="shared" si="7"/>
        <v>0</v>
      </c>
      <c r="AB21" s="71">
        <f t="shared" si="7"/>
        <v>0</v>
      </c>
      <c r="AC21" s="71">
        <f t="shared" si="7"/>
        <v>0</v>
      </c>
      <c r="AD21" s="71">
        <f t="shared" si="7"/>
        <v>0</v>
      </c>
      <c r="AE21" s="71">
        <f t="shared" si="7"/>
        <v>0</v>
      </c>
      <c r="AF21" s="71">
        <f t="shared" si="7"/>
        <v>0</v>
      </c>
      <c r="AG21" s="72">
        <f>SUM(U21:AF21)</f>
        <v>0</v>
      </c>
      <c r="AH21" s="29"/>
      <c r="AJ21" s="70" t="s">
        <v>98</v>
      </c>
      <c r="AL21" s="71">
        <f t="shared" ref="AL21:AW21" si="8">AL19*AL20</f>
        <v>0</v>
      </c>
      <c r="AM21" s="71">
        <f t="shared" si="8"/>
        <v>0</v>
      </c>
      <c r="AN21" s="71">
        <f t="shared" si="8"/>
        <v>0</v>
      </c>
      <c r="AO21" s="71">
        <f t="shared" si="8"/>
        <v>0</v>
      </c>
      <c r="AP21" s="71">
        <f t="shared" si="8"/>
        <v>0</v>
      </c>
      <c r="AQ21" s="71">
        <f t="shared" si="8"/>
        <v>0</v>
      </c>
      <c r="AR21" s="71">
        <f t="shared" si="8"/>
        <v>0</v>
      </c>
      <c r="AS21" s="71">
        <f t="shared" si="8"/>
        <v>0</v>
      </c>
      <c r="AT21" s="71">
        <f t="shared" si="8"/>
        <v>0</v>
      </c>
      <c r="AU21" s="71">
        <f t="shared" si="8"/>
        <v>0</v>
      </c>
      <c r="AV21" s="71">
        <f t="shared" si="8"/>
        <v>0</v>
      </c>
      <c r="AW21" s="71">
        <f t="shared" si="8"/>
        <v>0</v>
      </c>
      <c r="AX21" s="72">
        <f>SUM(AL21:AW21)</f>
        <v>0</v>
      </c>
      <c r="AY21" s="29"/>
      <c r="BA21" s="27"/>
    </row>
    <row r="22" spans="2:53" x14ac:dyDescent="0.35">
      <c r="B22" s="70"/>
      <c r="D22" s="113"/>
      <c r="E22" s="113"/>
      <c r="F22" s="113"/>
      <c r="G22" s="113"/>
      <c r="H22" s="113"/>
      <c r="I22" s="113"/>
      <c r="J22" s="113"/>
      <c r="K22" s="113"/>
      <c r="L22" s="113"/>
      <c r="M22" s="71"/>
      <c r="N22" s="71"/>
      <c r="O22" s="71"/>
      <c r="P22" s="67"/>
      <c r="S22" s="70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67"/>
      <c r="AJ22" s="70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67"/>
      <c r="BA22" s="27"/>
    </row>
    <row r="23" spans="2:53" x14ac:dyDescent="0.35">
      <c r="D23" s="112"/>
      <c r="E23" s="112"/>
      <c r="F23" s="112"/>
      <c r="G23" s="112"/>
      <c r="H23" s="112"/>
      <c r="I23" s="112"/>
      <c r="J23" s="112"/>
      <c r="K23" s="112"/>
      <c r="L23" s="112"/>
      <c r="P23" s="67"/>
      <c r="AG23" s="67"/>
      <c r="AX23" s="67"/>
      <c r="BA23" s="27"/>
    </row>
    <row r="24" spans="2:53" x14ac:dyDescent="0.35">
      <c r="B24" s="75" t="s">
        <v>188</v>
      </c>
      <c r="C24" s="45"/>
      <c r="D24" s="36">
        <f>D11+D16+D21</f>
        <v>0</v>
      </c>
      <c r="E24" s="36">
        <f t="shared" ref="E24:O24" si="9">E11+E16+E21</f>
        <v>0</v>
      </c>
      <c r="F24" s="36">
        <f t="shared" si="9"/>
        <v>0</v>
      </c>
      <c r="G24" s="36">
        <f t="shared" si="9"/>
        <v>0</v>
      </c>
      <c r="H24" s="36">
        <f t="shared" si="9"/>
        <v>0</v>
      </c>
      <c r="I24" s="36">
        <f t="shared" si="9"/>
        <v>0</v>
      </c>
      <c r="J24" s="36">
        <f t="shared" si="9"/>
        <v>0</v>
      </c>
      <c r="K24" s="36">
        <f t="shared" si="9"/>
        <v>0</v>
      </c>
      <c r="L24" s="36">
        <f t="shared" si="9"/>
        <v>0</v>
      </c>
      <c r="M24" s="36">
        <f t="shared" si="9"/>
        <v>0</v>
      </c>
      <c r="N24" s="36">
        <f t="shared" si="9"/>
        <v>0</v>
      </c>
      <c r="O24" s="36">
        <f t="shared" si="9"/>
        <v>0</v>
      </c>
      <c r="P24" s="76">
        <f>SUM(D24:O24)</f>
        <v>0</v>
      </c>
      <c r="Q24" s="29"/>
      <c r="S24" s="75" t="s">
        <v>188</v>
      </c>
      <c r="T24" s="45"/>
      <c r="U24" s="36">
        <f>U11+U16+U21</f>
        <v>0</v>
      </c>
      <c r="V24" s="36">
        <f t="shared" ref="V24:AF24" si="10">V11+V16+V21</f>
        <v>0</v>
      </c>
      <c r="W24" s="36">
        <f t="shared" si="10"/>
        <v>0</v>
      </c>
      <c r="X24" s="36">
        <f t="shared" si="10"/>
        <v>0</v>
      </c>
      <c r="Y24" s="36">
        <f t="shared" si="10"/>
        <v>0</v>
      </c>
      <c r="Z24" s="36">
        <f t="shared" si="10"/>
        <v>0</v>
      </c>
      <c r="AA24" s="36">
        <f t="shared" si="10"/>
        <v>0</v>
      </c>
      <c r="AB24" s="36">
        <f t="shared" si="10"/>
        <v>0</v>
      </c>
      <c r="AC24" s="36">
        <f t="shared" si="10"/>
        <v>0</v>
      </c>
      <c r="AD24" s="36">
        <f t="shared" si="10"/>
        <v>0</v>
      </c>
      <c r="AE24" s="36">
        <f t="shared" si="10"/>
        <v>0</v>
      </c>
      <c r="AF24" s="36">
        <f t="shared" si="10"/>
        <v>0</v>
      </c>
      <c r="AG24" s="76">
        <f>SUM(U24:AF24)</f>
        <v>0</v>
      </c>
      <c r="AH24" s="29"/>
      <c r="AJ24" s="75" t="s">
        <v>188</v>
      </c>
      <c r="AK24" s="45"/>
      <c r="AL24" s="36">
        <f>AL11+AL16+AL21</f>
        <v>0</v>
      </c>
      <c r="AM24" s="36">
        <f t="shared" ref="AM24:AW24" si="11">AM11+AM16+AM21</f>
        <v>0</v>
      </c>
      <c r="AN24" s="36">
        <f t="shared" si="11"/>
        <v>0</v>
      </c>
      <c r="AO24" s="36">
        <f t="shared" si="11"/>
        <v>0</v>
      </c>
      <c r="AP24" s="36">
        <f t="shared" si="11"/>
        <v>0</v>
      </c>
      <c r="AQ24" s="36">
        <f t="shared" si="11"/>
        <v>0</v>
      </c>
      <c r="AR24" s="36">
        <f t="shared" si="11"/>
        <v>0</v>
      </c>
      <c r="AS24" s="36">
        <f t="shared" si="11"/>
        <v>0</v>
      </c>
      <c r="AT24" s="36">
        <f t="shared" si="11"/>
        <v>0</v>
      </c>
      <c r="AU24" s="36">
        <f t="shared" si="11"/>
        <v>0</v>
      </c>
      <c r="AV24" s="36">
        <f t="shared" si="11"/>
        <v>0</v>
      </c>
      <c r="AW24" s="36">
        <f t="shared" si="11"/>
        <v>0</v>
      </c>
      <c r="AX24" s="76">
        <f>SUM(AL24:AW24)</f>
        <v>0</v>
      </c>
      <c r="AY24" s="29"/>
      <c r="BA24" s="27"/>
    </row>
    <row r="25" spans="2:53" x14ac:dyDescent="0.35">
      <c r="D25" s="112"/>
      <c r="E25" s="112"/>
      <c r="F25" s="112"/>
      <c r="G25" s="112"/>
      <c r="H25" s="112"/>
      <c r="I25" s="112"/>
      <c r="J25" s="112"/>
      <c r="K25" s="112"/>
      <c r="L25" s="112"/>
      <c r="P25" s="67"/>
      <c r="AG25" s="67"/>
      <c r="AX25" s="67"/>
      <c r="BA25" s="27"/>
    </row>
    <row r="26" spans="2:53" x14ac:dyDescent="0.35">
      <c r="D26" s="112"/>
      <c r="E26" s="112"/>
      <c r="F26" s="112"/>
      <c r="G26" s="112"/>
      <c r="H26" s="112"/>
      <c r="I26" s="112"/>
      <c r="J26" s="112"/>
      <c r="K26" s="112"/>
      <c r="L26" s="112"/>
      <c r="P26" s="67"/>
      <c r="AG26" s="67"/>
      <c r="AX26" s="67"/>
      <c r="BA26" s="27"/>
    </row>
    <row r="27" spans="2:53" x14ac:dyDescent="0.35">
      <c r="D27" s="112"/>
      <c r="E27" s="112"/>
      <c r="F27" s="112"/>
      <c r="G27" s="112"/>
      <c r="H27" s="112"/>
      <c r="I27" s="112"/>
      <c r="J27" s="112"/>
      <c r="K27" s="112"/>
      <c r="L27" s="112"/>
      <c r="P27" s="67"/>
      <c r="AG27" s="67"/>
      <c r="AX27" s="67"/>
      <c r="BA27" s="27"/>
    </row>
    <row r="28" spans="2:53" x14ac:dyDescent="0.35">
      <c r="B28" s="68"/>
      <c r="D28" s="112"/>
      <c r="E28" s="112"/>
      <c r="F28" s="112"/>
      <c r="G28" s="112"/>
      <c r="H28" s="112"/>
      <c r="I28" s="112"/>
      <c r="J28" s="112"/>
      <c r="K28" s="112"/>
      <c r="L28" s="112"/>
      <c r="P28" s="67"/>
      <c r="S28" s="68"/>
      <c r="AG28" s="67"/>
      <c r="AJ28" s="68"/>
      <c r="AX28" s="67"/>
      <c r="BA28" s="27"/>
    </row>
    <row r="29" spans="2:53" x14ac:dyDescent="0.35">
      <c r="B29" s="69"/>
      <c r="D29" s="112"/>
      <c r="E29" s="112"/>
      <c r="F29" s="112"/>
      <c r="G29" s="112"/>
      <c r="H29" s="112"/>
      <c r="I29" s="112"/>
      <c r="J29" s="112"/>
      <c r="K29" s="112"/>
      <c r="L29" s="112"/>
      <c r="P29" s="67"/>
      <c r="S29" s="69"/>
      <c r="AG29" s="67"/>
      <c r="AJ29" s="69"/>
      <c r="AX29" s="67"/>
      <c r="BA29" s="27"/>
    </row>
    <row r="30" spans="2:53" x14ac:dyDescent="0.35">
      <c r="B30" s="70"/>
      <c r="D30" s="112"/>
      <c r="E30" s="112"/>
      <c r="F30" s="112"/>
      <c r="G30" s="112"/>
      <c r="H30" s="112"/>
      <c r="I30" s="112"/>
      <c r="J30" s="112"/>
      <c r="K30" s="112"/>
      <c r="L30" s="112"/>
      <c r="P30" s="67"/>
      <c r="S30" s="70"/>
      <c r="AG30" s="67"/>
      <c r="AJ30" s="70"/>
      <c r="AX30" s="67"/>
      <c r="BA30" s="27"/>
    </row>
    <row r="31" spans="2:53" x14ac:dyDescent="0.35">
      <c r="B31" s="77"/>
      <c r="D31" s="113"/>
      <c r="E31" s="113"/>
      <c r="F31" s="113"/>
      <c r="G31" s="113"/>
      <c r="H31" s="113"/>
      <c r="I31" s="113"/>
      <c r="J31" s="113"/>
      <c r="K31" s="113"/>
      <c r="L31" s="113"/>
      <c r="M31" s="71"/>
      <c r="N31" s="71"/>
      <c r="O31" s="71"/>
      <c r="P31" s="67"/>
      <c r="S31" s="77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67"/>
      <c r="AJ31" s="77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67"/>
      <c r="BA31" s="27"/>
    </row>
    <row r="32" spans="2:53" x14ac:dyDescent="0.35">
      <c r="B32" s="70"/>
      <c r="D32" s="112"/>
      <c r="E32" s="112"/>
      <c r="F32" s="112"/>
      <c r="G32" s="112"/>
      <c r="H32" s="112"/>
      <c r="I32" s="112"/>
      <c r="J32" s="112"/>
      <c r="K32" s="112"/>
      <c r="L32" s="112"/>
      <c r="P32" s="67"/>
      <c r="S32" s="70"/>
      <c r="AG32" s="67"/>
      <c r="AJ32" s="70"/>
      <c r="AX32" s="67"/>
      <c r="BA32" s="27"/>
    </row>
    <row r="33" spans="2:53" x14ac:dyDescent="0.35">
      <c r="B33" s="70"/>
      <c r="D33" s="112"/>
      <c r="E33" s="112"/>
      <c r="F33" s="112"/>
      <c r="G33" s="112"/>
      <c r="H33" s="112"/>
      <c r="I33" s="112"/>
      <c r="J33" s="112"/>
      <c r="K33" s="112"/>
      <c r="L33" s="112"/>
      <c r="P33" s="67"/>
      <c r="S33" s="70"/>
      <c r="AG33" s="67"/>
      <c r="AJ33" s="70"/>
      <c r="AX33" s="67"/>
      <c r="BA33" s="27"/>
    </row>
    <row r="34" spans="2:53" x14ac:dyDescent="0.35">
      <c r="B34" s="77"/>
      <c r="D34" s="113"/>
      <c r="E34" s="113"/>
      <c r="F34" s="113"/>
      <c r="G34" s="113"/>
      <c r="H34" s="113"/>
      <c r="I34" s="113"/>
      <c r="J34" s="113"/>
      <c r="K34" s="113"/>
      <c r="L34" s="113"/>
      <c r="M34" s="71"/>
      <c r="N34" s="71"/>
      <c r="O34" s="71"/>
      <c r="P34" s="72"/>
      <c r="S34" s="77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2"/>
      <c r="AJ34" s="77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2"/>
      <c r="BA34" s="27"/>
    </row>
    <row r="35" spans="2:53" x14ac:dyDescent="0.35">
      <c r="D35" s="112"/>
      <c r="E35" s="112"/>
      <c r="F35" s="112"/>
      <c r="G35" s="112"/>
      <c r="H35" s="112"/>
      <c r="I35" s="112"/>
      <c r="J35" s="112"/>
      <c r="K35" s="112"/>
      <c r="L35" s="112"/>
      <c r="P35" s="67"/>
      <c r="AG35" s="67"/>
      <c r="AX35" s="67"/>
      <c r="BA35" s="27"/>
    </row>
    <row r="36" spans="2:53" x14ac:dyDescent="0.35">
      <c r="B36" s="75"/>
      <c r="C36" s="45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76"/>
      <c r="S36" s="75"/>
      <c r="T36" s="45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76"/>
      <c r="AJ36" s="75"/>
      <c r="AK36" s="45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76"/>
      <c r="BA36" s="27"/>
    </row>
    <row r="37" spans="2:53" x14ac:dyDescent="0.35">
      <c r="D37" s="112"/>
      <c r="E37" s="112"/>
      <c r="F37" s="112"/>
      <c r="G37" s="112"/>
      <c r="H37" s="112"/>
      <c r="I37" s="112"/>
      <c r="J37" s="112"/>
      <c r="K37" s="112"/>
      <c r="L37" s="112"/>
      <c r="P37" s="78"/>
      <c r="AG37" s="78"/>
      <c r="AX37" s="78"/>
      <c r="BA37" s="27"/>
    </row>
    <row r="38" spans="2:53" x14ac:dyDescent="0.35">
      <c r="D38" s="112"/>
      <c r="E38" s="112"/>
      <c r="F38" s="112"/>
      <c r="G38" s="112"/>
      <c r="H38" s="112"/>
      <c r="I38" s="112"/>
      <c r="J38" s="112"/>
      <c r="K38" s="112"/>
      <c r="L38" s="112"/>
      <c r="P38" s="78"/>
      <c r="AG38" s="78"/>
      <c r="AX38" s="78"/>
    </row>
    <row r="39" spans="2:53" x14ac:dyDescent="0.35">
      <c r="D39" s="112"/>
      <c r="E39" s="112"/>
      <c r="F39" s="112"/>
      <c r="G39" s="112"/>
      <c r="H39" s="112"/>
      <c r="I39" s="112"/>
      <c r="J39" s="112"/>
      <c r="K39" s="112"/>
      <c r="L39" s="112"/>
      <c r="P39" s="78"/>
      <c r="AG39" s="78"/>
      <c r="AX39" s="78"/>
    </row>
    <row r="40" spans="2:53" x14ac:dyDescent="0.35">
      <c r="B40" s="75" t="s">
        <v>82</v>
      </c>
      <c r="C40" s="45"/>
      <c r="D40" s="36">
        <f>D24+D36</f>
        <v>0</v>
      </c>
      <c r="E40" s="36">
        <f t="shared" ref="E40:O40" si="12">E24+E36</f>
        <v>0</v>
      </c>
      <c r="F40" s="36">
        <f t="shared" si="12"/>
        <v>0</v>
      </c>
      <c r="G40" s="36">
        <f t="shared" si="12"/>
        <v>0</v>
      </c>
      <c r="H40" s="36">
        <f t="shared" si="12"/>
        <v>0</v>
      </c>
      <c r="I40" s="36">
        <f t="shared" si="12"/>
        <v>0</v>
      </c>
      <c r="J40" s="36">
        <f t="shared" si="12"/>
        <v>0</v>
      </c>
      <c r="K40" s="36">
        <f t="shared" si="12"/>
        <v>0</v>
      </c>
      <c r="L40" s="36">
        <f t="shared" si="12"/>
        <v>0</v>
      </c>
      <c r="M40" s="36">
        <f t="shared" si="12"/>
        <v>0</v>
      </c>
      <c r="N40" s="36">
        <f t="shared" si="12"/>
        <v>0</v>
      </c>
      <c r="O40" s="36">
        <f t="shared" si="12"/>
        <v>0</v>
      </c>
      <c r="P40" s="79">
        <f>SUM(D40:O40)</f>
        <v>0</v>
      </c>
      <c r="S40" s="75" t="s">
        <v>82</v>
      </c>
      <c r="T40" s="45"/>
      <c r="U40" s="36">
        <f>U24+U36</f>
        <v>0</v>
      </c>
      <c r="V40" s="36">
        <f t="shared" ref="V40:AF40" si="13">V24+V36</f>
        <v>0</v>
      </c>
      <c r="W40" s="36">
        <f t="shared" si="13"/>
        <v>0</v>
      </c>
      <c r="X40" s="36">
        <f t="shared" si="13"/>
        <v>0</v>
      </c>
      <c r="Y40" s="36">
        <f t="shared" si="13"/>
        <v>0</v>
      </c>
      <c r="Z40" s="36">
        <f t="shared" si="13"/>
        <v>0</v>
      </c>
      <c r="AA40" s="36">
        <f t="shared" si="13"/>
        <v>0</v>
      </c>
      <c r="AB40" s="36">
        <f t="shared" si="13"/>
        <v>0</v>
      </c>
      <c r="AC40" s="36">
        <f t="shared" si="13"/>
        <v>0</v>
      </c>
      <c r="AD40" s="36">
        <f t="shared" si="13"/>
        <v>0</v>
      </c>
      <c r="AE40" s="36">
        <f t="shared" si="13"/>
        <v>0</v>
      </c>
      <c r="AF40" s="36">
        <f t="shared" si="13"/>
        <v>0</v>
      </c>
      <c r="AG40" s="79">
        <f>SUM(U40:AF40)</f>
        <v>0</v>
      </c>
      <c r="AJ40" s="75" t="s">
        <v>82</v>
      </c>
      <c r="AK40" s="45"/>
      <c r="AL40" s="36">
        <f>AL24+AL36</f>
        <v>0</v>
      </c>
      <c r="AM40" s="36">
        <f t="shared" ref="AM40:AW40" si="14">AM24+AM36</f>
        <v>0</v>
      </c>
      <c r="AN40" s="36">
        <f t="shared" si="14"/>
        <v>0</v>
      </c>
      <c r="AO40" s="36">
        <f t="shared" si="14"/>
        <v>0</v>
      </c>
      <c r="AP40" s="36">
        <f t="shared" si="14"/>
        <v>0</v>
      </c>
      <c r="AQ40" s="36">
        <f t="shared" si="14"/>
        <v>0</v>
      </c>
      <c r="AR40" s="36">
        <f t="shared" si="14"/>
        <v>0</v>
      </c>
      <c r="AS40" s="36">
        <f t="shared" si="14"/>
        <v>0</v>
      </c>
      <c r="AT40" s="36">
        <f t="shared" si="14"/>
        <v>0</v>
      </c>
      <c r="AU40" s="36">
        <f t="shared" si="14"/>
        <v>0</v>
      </c>
      <c r="AV40" s="36">
        <f t="shared" si="14"/>
        <v>0</v>
      </c>
      <c r="AW40" s="36">
        <f t="shared" si="14"/>
        <v>0</v>
      </c>
      <c r="AX40" s="79">
        <f>SUM(AL40:AW40)</f>
        <v>0</v>
      </c>
    </row>
  </sheetData>
  <mergeCells count="3">
    <mergeCell ref="A1:P1"/>
    <mergeCell ref="R1:AG1"/>
    <mergeCell ref="AI1:AX1"/>
  </mergeCells>
  <phoneticPr fontId="2" type="noConversion"/>
  <printOptions horizontalCentered="1"/>
  <pageMargins left="0.75" right="0.75" top="0.5" bottom="0.5" header="0.5" footer="0.5"/>
  <pageSetup scale="85" orientation="landscape" horizontalDpi="4294967293" verticalDpi="0" r:id="rId1"/>
  <headerFooter alignWithMargins="0"/>
  <colBreaks count="2" manualBreakCount="2">
    <brk id="17" max="1048575" man="1"/>
    <brk id="34" max="2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75"/>
  <sheetViews>
    <sheetView zoomScaleNormal="100" workbookViewId="0">
      <selection activeCell="A10" sqref="A10"/>
    </sheetView>
  </sheetViews>
  <sheetFormatPr defaultColWidth="9.33203125" defaultRowHeight="12" x14ac:dyDescent="0.35"/>
  <cols>
    <col min="1" max="1" width="9.33203125" style="18"/>
    <col min="2" max="2" width="3.33203125" style="18" customWidth="1"/>
    <col min="3" max="16384" width="9.33203125" style="18"/>
  </cols>
  <sheetData>
    <row r="1" spans="1:20" ht="30" customHeight="1" x14ac:dyDescent="0.55000000000000004">
      <c r="A1" s="121" t="s">
        <v>164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</row>
    <row r="4" spans="1:20" ht="14.5" x14ac:dyDescent="0.4">
      <c r="A4" s="80" t="s">
        <v>66</v>
      </c>
      <c r="C4" s="81"/>
    </row>
    <row r="5" spans="1:20" ht="14.5" x14ac:dyDescent="0.4">
      <c r="A5" s="82"/>
      <c r="C5" s="81"/>
    </row>
    <row r="6" spans="1:20" ht="14.5" x14ac:dyDescent="0.4">
      <c r="A6" s="82"/>
      <c r="C6" s="81"/>
    </row>
    <row r="7" spans="1:20" ht="14.5" x14ac:dyDescent="0.4">
      <c r="A7" s="82"/>
      <c r="C7" s="81"/>
    </row>
    <row r="8" spans="1:20" ht="14.5" x14ac:dyDescent="0.4">
      <c r="A8" s="82"/>
      <c r="C8" s="83"/>
    </row>
    <row r="9" spans="1:20" ht="14.5" x14ac:dyDescent="0.4">
      <c r="A9" s="82"/>
      <c r="C9" s="83"/>
    </row>
    <row r="10" spans="1:20" ht="14.5" x14ac:dyDescent="0.4">
      <c r="A10" s="82" t="s">
        <v>171</v>
      </c>
      <c r="C10" s="83"/>
    </row>
    <row r="11" spans="1:20" ht="14.5" x14ac:dyDescent="0.4">
      <c r="A11" s="82"/>
      <c r="C11" s="83"/>
    </row>
    <row r="12" spans="1:20" ht="14.5" x14ac:dyDescent="0.4">
      <c r="A12" s="82"/>
      <c r="C12" s="83"/>
    </row>
    <row r="13" spans="1:20" ht="14.5" x14ac:dyDescent="0.4">
      <c r="A13" s="82"/>
      <c r="C13" s="83"/>
    </row>
    <row r="14" spans="1:20" ht="14.5" x14ac:dyDescent="0.4">
      <c r="A14" s="82"/>
      <c r="C14" s="83"/>
    </row>
    <row r="15" spans="1:20" ht="14.5" x14ac:dyDescent="0.4">
      <c r="A15" s="82"/>
      <c r="C15" s="83"/>
    </row>
    <row r="16" spans="1:20" ht="14.5" x14ac:dyDescent="0.4">
      <c r="A16" s="82"/>
      <c r="C16" s="83"/>
    </row>
    <row r="17" spans="1:3" ht="14.5" x14ac:dyDescent="0.4">
      <c r="A17" s="82"/>
      <c r="C17" s="83"/>
    </row>
    <row r="18" spans="1:3" ht="14.5" x14ac:dyDescent="0.4">
      <c r="A18" s="82"/>
      <c r="C18" s="81"/>
    </row>
    <row r="19" spans="1:3" ht="14.5" x14ac:dyDescent="0.4">
      <c r="A19" s="82"/>
      <c r="C19" s="81"/>
    </row>
    <row r="20" spans="1:3" ht="14.5" x14ac:dyDescent="0.4">
      <c r="A20" s="82"/>
      <c r="C20" s="81"/>
    </row>
    <row r="21" spans="1:3" ht="14.5" x14ac:dyDescent="0.4">
      <c r="A21" s="82"/>
      <c r="C21" s="83"/>
    </row>
    <row r="22" spans="1:3" ht="14.5" x14ac:dyDescent="0.4">
      <c r="A22" s="82"/>
      <c r="C22" s="32"/>
    </row>
    <row r="23" spans="1:3" ht="14.5" x14ac:dyDescent="0.4">
      <c r="A23" s="82"/>
      <c r="C23" s="83"/>
    </row>
    <row r="24" spans="1:3" ht="14.5" x14ac:dyDescent="0.4">
      <c r="A24" s="82"/>
      <c r="C24" s="83"/>
    </row>
    <row r="25" spans="1:3" ht="14.5" x14ac:dyDescent="0.4">
      <c r="A25" s="82"/>
      <c r="C25" s="81"/>
    </row>
    <row r="26" spans="1:3" ht="14.5" x14ac:dyDescent="0.4">
      <c r="A26" s="82"/>
      <c r="C26" s="83"/>
    </row>
    <row r="27" spans="1:3" ht="14.5" x14ac:dyDescent="0.4">
      <c r="A27" s="82"/>
      <c r="C27" s="83"/>
    </row>
    <row r="28" spans="1:3" ht="14.5" x14ac:dyDescent="0.4">
      <c r="A28" s="82"/>
      <c r="C28" s="83"/>
    </row>
    <row r="29" spans="1:3" ht="14.5" x14ac:dyDescent="0.4">
      <c r="A29" s="82"/>
      <c r="C29" s="81"/>
    </row>
    <row r="30" spans="1:3" ht="14.5" x14ac:dyDescent="0.4">
      <c r="A30" s="82"/>
      <c r="C30" s="81"/>
    </row>
    <row r="31" spans="1:3" ht="14.5" x14ac:dyDescent="0.4">
      <c r="A31" s="82"/>
      <c r="C31" s="81"/>
    </row>
    <row r="32" spans="1:3" ht="14.5" x14ac:dyDescent="0.4">
      <c r="A32" s="82"/>
      <c r="C32" s="81"/>
    </row>
    <row r="33" spans="1:3" ht="14.5" x14ac:dyDescent="0.4">
      <c r="A33" s="82"/>
      <c r="C33" s="81"/>
    </row>
    <row r="34" spans="1:3" ht="14.5" x14ac:dyDescent="0.4">
      <c r="A34" s="82"/>
      <c r="C34" s="81"/>
    </row>
    <row r="35" spans="1:3" ht="14.5" x14ac:dyDescent="0.4">
      <c r="A35" s="82"/>
      <c r="C35" s="81"/>
    </row>
    <row r="36" spans="1:3" ht="14.5" x14ac:dyDescent="0.4">
      <c r="A36" s="82"/>
      <c r="C36" s="83"/>
    </row>
    <row r="37" spans="1:3" ht="14.5" x14ac:dyDescent="0.4">
      <c r="A37" s="80" t="s">
        <v>67</v>
      </c>
      <c r="C37" s="84"/>
    </row>
    <row r="38" spans="1:3" ht="14.5" x14ac:dyDescent="0.4">
      <c r="A38" s="80"/>
      <c r="C38" s="84"/>
    </row>
    <row r="39" spans="1:3" ht="14.5" x14ac:dyDescent="0.4">
      <c r="A39" s="82"/>
      <c r="C39" s="81"/>
    </row>
    <row r="40" spans="1:3" ht="14.5" x14ac:dyDescent="0.4">
      <c r="A40" s="80" t="s">
        <v>68</v>
      </c>
      <c r="C40" s="81"/>
    </row>
    <row r="41" spans="1:3" ht="14.5" x14ac:dyDescent="0.4">
      <c r="A41" s="82"/>
    </row>
    <row r="42" spans="1:3" ht="14.5" x14ac:dyDescent="0.4">
      <c r="A42" s="82"/>
    </row>
    <row r="43" spans="1:3" ht="14.5" x14ac:dyDescent="0.4">
      <c r="A43" s="82"/>
    </row>
    <row r="44" spans="1:3" ht="14.5" x14ac:dyDescent="0.4">
      <c r="A44" s="82"/>
      <c r="C44" s="81"/>
    </row>
    <row r="45" spans="1:3" ht="14.5" x14ac:dyDescent="0.4">
      <c r="A45" s="82"/>
      <c r="C45" s="81"/>
    </row>
    <row r="46" spans="1:3" ht="14.5" x14ac:dyDescent="0.4">
      <c r="A46" s="82"/>
      <c r="C46" s="81"/>
    </row>
    <row r="47" spans="1:3" ht="14.5" x14ac:dyDescent="0.4">
      <c r="A47" s="80" t="s">
        <v>69</v>
      </c>
      <c r="C47" s="81"/>
    </row>
    <row r="48" spans="1:3" ht="13" x14ac:dyDescent="0.35">
      <c r="C48" s="81"/>
    </row>
    <row r="49" spans="1:3" ht="13" x14ac:dyDescent="0.35">
      <c r="C49" s="81"/>
    </row>
    <row r="50" spans="1:3" ht="13" x14ac:dyDescent="0.35">
      <c r="C50" s="81"/>
    </row>
    <row r="51" spans="1:3" ht="13" x14ac:dyDescent="0.35">
      <c r="C51" s="81"/>
    </row>
    <row r="52" spans="1:3" ht="14.5" x14ac:dyDescent="0.4">
      <c r="A52" s="80" t="s">
        <v>75</v>
      </c>
      <c r="C52" s="81"/>
    </row>
    <row r="53" spans="1:3" ht="14.5" x14ac:dyDescent="0.4">
      <c r="A53" s="80"/>
      <c r="C53" s="81"/>
    </row>
    <row r="54" spans="1:3" ht="14.5" x14ac:dyDescent="0.4">
      <c r="A54" s="80"/>
      <c r="C54" s="81"/>
    </row>
    <row r="55" spans="1:3" ht="14.5" x14ac:dyDescent="0.4">
      <c r="A55" s="80"/>
      <c r="C55" s="81"/>
    </row>
    <row r="56" spans="1:3" ht="14.5" x14ac:dyDescent="0.4">
      <c r="A56" s="80" t="s">
        <v>86</v>
      </c>
      <c r="C56" s="81"/>
    </row>
    <row r="57" spans="1:3" ht="14.5" x14ac:dyDescent="0.4">
      <c r="A57" s="80"/>
    </row>
    <row r="58" spans="1:3" ht="14.5" x14ac:dyDescent="0.4">
      <c r="A58" s="80"/>
    </row>
    <row r="59" spans="1:3" ht="14.5" x14ac:dyDescent="0.4">
      <c r="A59" s="80" t="s">
        <v>85</v>
      </c>
      <c r="C59" s="81"/>
    </row>
    <row r="60" spans="1:3" ht="14.5" x14ac:dyDescent="0.4">
      <c r="A60" s="80"/>
      <c r="C60" s="81"/>
    </row>
    <row r="61" spans="1:3" ht="14.5" x14ac:dyDescent="0.4">
      <c r="A61" s="80"/>
    </row>
    <row r="62" spans="1:3" ht="14.5" x14ac:dyDescent="0.4">
      <c r="A62" s="80" t="s">
        <v>87</v>
      </c>
    </row>
    <row r="63" spans="1:3" ht="14.5" x14ac:dyDescent="0.4">
      <c r="A63" s="82"/>
    </row>
    <row r="64" spans="1:3" ht="14.5" x14ac:dyDescent="0.4">
      <c r="A64" s="82"/>
    </row>
    <row r="65" spans="1:1" ht="14.5" x14ac:dyDescent="0.4">
      <c r="A65" s="80" t="s">
        <v>143</v>
      </c>
    </row>
    <row r="66" spans="1:1" ht="14.5" x14ac:dyDescent="0.4">
      <c r="A66" s="82"/>
    </row>
    <row r="67" spans="1:1" ht="14.5" x14ac:dyDescent="0.4">
      <c r="A67" s="82"/>
    </row>
    <row r="68" spans="1:1" ht="14.5" x14ac:dyDescent="0.4">
      <c r="A68" s="82"/>
    </row>
    <row r="69" spans="1:1" ht="14.5" x14ac:dyDescent="0.4">
      <c r="A69" s="82"/>
    </row>
    <row r="70" spans="1:1" ht="14.5" x14ac:dyDescent="0.4">
      <c r="A70" s="82"/>
    </row>
    <row r="71" spans="1:1" ht="14.5" x14ac:dyDescent="0.4">
      <c r="A71" s="80" t="s">
        <v>144</v>
      </c>
    </row>
    <row r="72" spans="1:1" ht="14.5" x14ac:dyDescent="0.4">
      <c r="A72" s="82"/>
    </row>
    <row r="73" spans="1:1" ht="14.5" x14ac:dyDescent="0.4">
      <c r="A73" s="82"/>
    </row>
    <row r="74" spans="1:1" ht="14.5" x14ac:dyDescent="0.4">
      <c r="A74" s="82"/>
    </row>
    <row r="75" spans="1:1" ht="14.5" x14ac:dyDescent="0.4">
      <c r="A75" s="82"/>
    </row>
  </sheetData>
  <mergeCells count="1">
    <mergeCell ref="A1:T1"/>
  </mergeCells>
  <phoneticPr fontId="0" type="noConversion"/>
  <pageMargins left="0.5" right="0.5" top="0.25" bottom="0.25" header="0.5" footer="0.5"/>
  <pageSetup scale="85" orientation="landscape" r:id="rId1"/>
  <headerFooter alignWithMargins="0"/>
  <rowBreaks count="1" manualBreakCount="1">
    <brk id="39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8"/>
  <sheetViews>
    <sheetView zoomScaleNormal="100" workbookViewId="0">
      <selection activeCell="J14" sqref="J14"/>
    </sheetView>
  </sheetViews>
  <sheetFormatPr defaultColWidth="9.33203125" defaultRowHeight="12" x14ac:dyDescent="0.35"/>
  <cols>
    <col min="1" max="6" width="9.33203125" style="18"/>
    <col min="7" max="7" width="12.109375" style="18" bestFit="1" customWidth="1"/>
    <col min="8" max="8" width="9.33203125" style="18"/>
    <col min="9" max="9" width="11.33203125" style="18" customWidth="1"/>
    <col min="10" max="10" width="9.33203125" style="18"/>
    <col min="11" max="11" width="9.88671875" style="18" bestFit="1" customWidth="1"/>
    <col min="12" max="16384" width="9.33203125" style="18"/>
  </cols>
  <sheetData>
    <row r="1" spans="1:16" ht="33" customHeight="1" x14ac:dyDescent="0.45">
      <c r="A1" s="122" t="s">
        <v>165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</row>
    <row r="5" spans="1:16" ht="14.5" x14ac:dyDescent="0.4">
      <c r="C5" s="80" t="s">
        <v>135</v>
      </c>
      <c r="D5" s="82"/>
      <c r="E5" s="82"/>
      <c r="F5" s="82"/>
      <c r="G5" s="82"/>
      <c r="H5" s="82"/>
      <c r="I5" s="82"/>
      <c r="J5" s="82"/>
      <c r="K5" s="82"/>
    </row>
    <row r="6" spans="1:16" ht="14.5" x14ac:dyDescent="0.4">
      <c r="C6" s="80"/>
      <c r="D6" s="82"/>
      <c r="E6" s="82"/>
      <c r="F6" s="82"/>
      <c r="G6" s="82"/>
      <c r="H6" s="82"/>
      <c r="I6" s="82"/>
      <c r="J6" s="82"/>
      <c r="K6" s="82"/>
    </row>
    <row r="7" spans="1:16" ht="14.5" x14ac:dyDescent="0.4">
      <c r="C7" s="85" t="str">
        <f>CASHPROJ!B13</f>
        <v>Purchase Business</v>
      </c>
      <c r="D7" s="82"/>
      <c r="E7" s="82"/>
      <c r="F7" s="82"/>
      <c r="G7" s="82"/>
      <c r="H7" s="82"/>
      <c r="I7" s="82"/>
      <c r="J7" s="86">
        <f>CASHPROJ!D13</f>
        <v>0</v>
      </c>
      <c r="K7" s="82"/>
    </row>
    <row r="8" spans="1:16" ht="14.5" x14ac:dyDescent="0.4">
      <c r="C8" s="85" t="str">
        <f>CASHPROJ!B14</f>
        <v xml:space="preserve">Professional Fees/closing </v>
      </c>
      <c r="D8" s="82"/>
      <c r="E8" s="82"/>
      <c r="F8" s="82"/>
      <c r="G8" s="82"/>
      <c r="H8" s="82"/>
      <c r="I8" s="82"/>
      <c r="J8" s="86">
        <f>CASHPROJ!D14</f>
        <v>0</v>
      </c>
      <c r="K8" s="87"/>
      <c r="L8" s="88"/>
    </row>
    <row r="9" spans="1:16" ht="14.5" x14ac:dyDescent="0.4">
      <c r="C9" s="85">
        <f>CASHPROJ!B15</f>
        <v>0</v>
      </c>
      <c r="D9" s="82"/>
      <c r="E9" s="82"/>
      <c r="F9" s="82"/>
      <c r="G9" s="82"/>
      <c r="H9" s="82"/>
      <c r="I9" s="82"/>
      <c r="J9" s="86">
        <f>CASHPROJ!D15</f>
        <v>0</v>
      </c>
      <c r="K9" s="87"/>
    </row>
    <row r="10" spans="1:16" ht="14.5" x14ac:dyDescent="0.4">
      <c r="C10" s="85">
        <f>CASHPROJ!B16</f>
        <v>0</v>
      </c>
      <c r="D10" s="82"/>
      <c r="E10" s="82"/>
      <c r="F10" s="82"/>
      <c r="G10" s="82"/>
      <c r="H10" s="82"/>
      <c r="I10" s="82"/>
      <c r="J10" s="86">
        <f>CASHPROJ!D16</f>
        <v>0</v>
      </c>
      <c r="K10" s="87"/>
    </row>
    <row r="11" spans="1:16" ht="14.5" x14ac:dyDescent="0.4">
      <c r="C11" s="85">
        <f>CASHPROJ!B17</f>
        <v>0</v>
      </c>
      <c r="D11" s="82"/>
      <c r="E11" s="82"/>
      <c r="F11" s="82"/>
      <c r="G11" s="82"/>
      <c r="H11" s="82"/>
      <c r="I11" s="82"/>
      <c r="J11" s="86">
        <f>CASHPROJ!D17</f>
        <v>0</v>
      </c>
      <c r="K11" s="87" t="s">
        <v>145</v>
      </c>
    </row>
    <row r="12" spans="1:16" ht="14.5" x14ac:dyDescent="0.4">
      <c r="C12" s="85" t="str">
        <f>CASHPROJ!B18</f>
        <v>Professional Development</v>
      </c>
      <c r="D12" s="82"/>
      <c r="E12" s="82"/>
      <c r="F12" s="82"/>
      <c r="G12" s="82"/>
      <c r="H12" s="82"/>
      <c r="I12" s="82"/>
      <c r="J12" s="86">
        <f>CASHPROJ!D18</f>
        <v>0</v>
      </c>
      <c r="K12" s="87" t="s">
        <v>145</v>
      </c>
    </row>
    <row r="13" spans="1:16" ht="14.5" x14ac:dyDescent="0.4">
      <c r="C13" s="85" t="str">
        <f>CASHPROJ!B19</f>
        <v>Other Equipment</v>
      </c>
      <c r="D13" s="82"/>
      <c r="E13" s="82"/>
      <c r="F13" s="82"/>
      <c r="G13" s="82"/>
      <c r="H13" s="82"/>
      <c r="I13" s="82"/>
      <c r="J13" s="86">
        <f>CASHPROJ!D19</f>
        <v>0</v>
      </c>
      <c r="K13" s="87" t="s">
        <v>146</v>
      </c>
    </row>
    <row r="14" spans="1:16" ht="14.5" x14ac:dyDescent="0.4">
      <c r="C14" s="85" t="s">
        <v>136</v>
      </c>
      <c r="D14" s="82"/>
      <c r="E14" s="82"/>
      <c r="F14" s="82"/>
      <c r="G14" s="82"/>
      <c r="H14" s="82"/>
      <c r="I14" s="82"/>
      <c r="J14" s="86">
        <f>CASHPROJ!E7</f>
        <v>0</v>
      </c>
      <c r="K14" s="82"/>
    </row>
    <row r="15" spans="1:16" ht="14.5" x14ac:dyDescent="0.4">
      <c r="C15" s="85"/>
      <c r="D15" s="82"/>
      <c r="E15" s="82"/>
      <c r="F15" s="82"/>
      <c r="G15" s="82"/>
      <c r="H15" s="82"/>
      <c r="I15" s="82"/>
      <c r="J15" s="86"/>
      <c r="K15" s="82"/>
    </row>
    <row r="16" spans="1:16" ht="14.5" x14ac:dyDescent="0.4">
      <c r="C16" s="82"/>
      <c r="D16" s="82"/>
      <c r="E16" s="82"/>
      <c r="F16" s="82"/>
      <c r="G16" s="82"/>
      <c r="H16" s="82"/>
      <c r="I16" s="82"/>
      <c r="J16" s="86"/>
      <c r="K16" s="82"/>
    </row>
    <row r="17" spans="3:11" ht="14.5" x14ac:dyDescent="0.4">
      <c r="C17" s="89" t="s">
        <v>137</v>
      </c>
      <c r="D17" s="90"/>
      <c r="E17" s="90"/>
      <c r="F17" s="90"/>
      <c r="G17" s="90"/>
      <c r="H17" s="90"/>
      <c r="I17" s="90"/>
      <c r="J17" s="91">
        <f>SUM(J7:J16)</f>
        <v>0</v>
      </c>
      <c r="K17" s="82"/>
    </row>
    <row r="18" spans="3:11" ht="14.5" x14ac:dyDescent="0.4">
      <c r="C18" s="82"/>
      <c r="D18" s="82"/>
      <c r="E18" s="82"/>
      <c r="F18" s="82"/>
      <c r="G18" s="82"/>
      <c r="H18" s="82"/>
      <c r="I18" s="82"/>
      <c r="J18" s="86"/>
      <c r="K18" s="82"/>
    </row>
    <row r="19" spans="3:11" ht="14.5" x14ac:dyDescent="0.4">
      <c r="C19" s="82"/>
      <c r="D19" s="82"/>
      <c r="E19" s="82"/>
      <c r="F19" s="82"/>
      <c r="G19" s="82"/>
      <c r="H19" s="82"/>
      <c r="I19" s="82"/>
      <c r="J19" s="86"/>
      <c r="K19" s="82"/>
    </row>
    <row r="20" spans="3:11" ht="14.5" x14ac:dyDescent="0.4">
      <c r="C20" s="80" t="s">
        <v>138</v>
      </c>
      <c r="D20" s="82"/>
      <c r="E20" s="82"/>
      <c r="F20" s="82"/>
      <c r="G20" s="82"/>
      <c r="H20" s="82"/>
      <c r="I20" s="82"/>
      <c r="J20" s="86"/>
      <c r="K20" s="82"/>
    </row>
    <row r="21" spans="3:11" ht="14.5" x14ac:dyDescent="0.4">
      <c r="C21" s="80"/>
      <c r="D21" s="82"/>
      <c r="E21" s="82"/>
      <c r="F21" s="82"/>
      <c r="G21" s="82"/>
      <c r="H21" s="82"/>
      <c r="I21" s="82"/>
      <c r="J21" s="86"/>
      <c r="K21" s="82"/>
    </row>
    <row r="22" spans="3:11" ht="14.5" x14ac:dyDescent="0.4">
      <c r="C22" s="85" t="str">
        <f>CASHPROJ!B8</f>
        <v>Revolving Loan Fund</v>
      </c>
      <c r="D22" s="82"/>
      <c r="E22" s="82"/>
      <c r="F22" s="92" t="e">
        <f>J22/J26</f>
        <v>#DIV/0!</v>
      </c>
      <c r="G22" s="82"/>
      <c r="H22" s="82"/>
      <c r="I22" s="82"/>
      <c r="J22" s="86">
        <f>CASHPROJ!D8</f>
        <v>0</v>
      </c>
      <c r="K22" s="82"/>
    </row>
    <row r="23" spans="3:11" ht="14.5" x14ac:dyDescent="0.4">
      <c r="C23" s="85" t="s">
        <v>139</v>
      </c>
      <c r="D23" s="82"/>
      <c r="E23" s="82"/>
      <c r="F23" s="92" t="e">
        <f>J23/J26</f>
        <v>#DIV/0!</v>
      </c>
      <c r="G23" s="82"/>
      <c r="H23" s="82"/>
      <c r="I23" s="82"/>
      <c r="J23" s="86">
        <f>CASHPROJ!D7</f>
        <v>0</v>
      </c>
      <c r="K23" s="93" t="s">
        <v>147</v>
      </c>
    </row>
    <row r="24" spans="3:11" ht="14.5" x14ac:dyDescent="0.4">
      <c r="C24" s="82"/>
      <c r="D24" s="82"/>
      <c r="E24" s="82"/>
      <c r="F24" s="82"/>
      <c r="G24" s="82"/>
      <c r="H24" s="82"/>
      <c r="I24" s="82"/>
      <c r="J24" s="86"/>
      <c r="K24" s="82"/>
    </row>
    <row r="25" spans="3:11" ht="14.5" x14ac:dyDescent="0.4">
      <c r="C25" s="82"/>
      <c r="D25" s="82"/>
      <c r="E25" s="82"/>
      <c r="F25" s="82"/>
      <c r="G25" s="82"/>
      <c r="H25" s="82"/>
      <c r="I25" s="82"/>
      <c r="J25" s="86"/>
      <c r="K25" s="82"/>
    </row>
    <row r="26" spans="3:11" ht="14.5" x14ac:dyDescent="0.4">
      <c r="C26" s="89" t="s">
        <v>140</v>
      </c>
      <c r="D26" s="90"/>
      <c r="E26" s="90"/>
      <c r="F26" s="90"/>
      <c r="G26" s="90"/>
      <c r="H26" s="90"/>
      <c r="I26" s="90"/>
      <c r="J26" s="91">
        <f>SUM(J22:J25)</f>
        <v>0</v>
      </c>
      <c r="K26" s="82"/>
    </row>
    <row r="27" spans="3:11" ht="14.5" x14ac:dyDescent="0.4">
      <c r="C27" s="82"/>
      <c r="D27" s="82"/>
      <c r="E27" s="82"/>
      <c r="F27" s="82"/>
      <c r="G27" s="82"/>
      <c r="H27" s="82"/>
      <c r="I27" s="82"/>
      <c r="J27" s="82"/>
      <c r="K27" s="82"/>
    </row>
    <row r="28" spans="3:11" ht="14.5" x14ac:dyDescent="0.4">
      <c r="C28" s="82"/>
      <c r="D28" s="82"/>
      <c r="E28" s="82"/>
      <c r="F28" s="82"/>
      <c r="G28" s="82"/>
      <c r="H28" s="82"/>
      <c r="I28" s="82"/>
      <c r="J28" s="82"/>
      <c r="K28" s="82"/>
    </row>
    <row r="29" spans="3:11" ht="14.5" x14ac:dyDescent="0.4">
      <c r="C29" s="82"/>
      <c r="D29" s="82"/>
      <c r="E29" s="82"/>
      <c r="F29" s="82"/>
      <c r="G29" s="82"/>
      <c r="H29" s="82"/>
      <c r="I29" s="82"/>
      <c r="J29" s="82"/>
      <c r="K29" s="82"/>
    </row>
    <row r="30" spans="3:11" ht="14.5" x14ac:dyDescent="0.4">
      <c r="C30" s="82" t="s">
        <v>151</v>
      </c>
      <c r="D30" s="82"/>
      <c r="E30" s="82"/>
      <c r="F30" s="82"/>
      <c r="G30" s="82"/>
      <c r="H30" s="82"/>
      <c r="I30" s="82"/>
      <c r="J30" s="82"/>
      <c r="K30" s="82"/>
    </row>
    <row r="31" spans="3:11" ht="14.5" x14ac:dyDescent="0.4">
      <c r="C31" s="82" t="s">
        <v>149</v>
      </c>
      <c r="D31" s="82"/>
      <c r="E31" s="82"/>
      <c r="F31" s="82"/>
      <c r="G31" s="82"/>
      <c r="H31" s="82"/>
      <c r="I31" s="82"/>
      <c r="J31" s="82"/>
      <c r="K31" s="82"/>
    </row>
    <row r="32" spans="3:11" ht="14.5" x14ac:dyDescent="0.4">
      <c r="C32" s="82" t="s">
        <v>150</v>
      </c>
      <c r="D32" s="82"/>
      <c r="E32" s="82"/>
      <c r="F32" s="82"/>
      <c r="G32" s="82"/>
      <c r="H32" s="82"/>
      <c r="I32" s="82"/>
      <c r="J32" s="82"/>
      <c r="K32" s="82"/>
    </row>
    <row r="33" spans="2:11" ht="14.5" x14ac:dyDescent="0.4">
      <c r="C33" s="82"/>
      <c r="D33" s="82"/>
      <c r="E33" s="82"/>
      <c r="F33" s="82"/>
      <c r="G33" s="82"/>
      <c r="H33" s="82"/>
      <c r="I33" s="82"/>
      <c r="J33" s="82"/>
      <c r="K33" s="82"/>
    </row>
    <row r="34" spans="2:11" ht="14.5" x14ac:dyDescent="0.4">
      <c r="C34" s="82" t="s">
        <v>148</v>
      </c>
      <c r="D34" s="82"/>
      <c r="E34" s="82"/>
      <c r="F34" s="82"/>
      <c r="G34" s="82"/>
      <c r="H34" s="82"/>
      <c r="I34" s="82"/>
      <c r="J34" s="82"/>
      <c r="K34" s="82"/>
    </row>
    <row r="35" spans="2:11" ht="14.5" x14ac:dyDescent="0.4">
      <c r="C35" s="82"/>
      <c r="D35" s="82"/>
      <c r="E35" s="82"/>
      <c r="F35" s="82"/>
      <c r="G35" s="82"/>
      <c r="H35" s="82"/>
      <c r="I35" s="82"/>
      <c r="J35" s="82"/>
      <c r="K35" s="82"/>
    </row>
    <row r="36" spans="2:11" ht="14.5" x14ac:dyDescent="0.4">
      <c r="C36" s="82" t="s">
        <v>152</v>
      </c>
      <c r="D36" s="82"/>
      <c r="E36" s="82"/>
      <c r="F36" s="82"/>
      <c r="G36" s="82"/>
      <c r="H36" s="82"/>
      <c r="I36" s="82"/>
      <c r="J36" s="82"/>
      <c r="K36" s="82"/>
    </row>
    <row r="37" spans="2:11" ht="14.5" x14ac:dyDescent="0.4">
      <c r="C37" s="82" t="s">
        <v>153</v>
      </c>
      <c r="D37" s="82"/>
      <c r="E37" s="82"/>
      <c r="F37" s="82"/>
      <c r="G37" s="82"/>
      <c r="H37" s="82"/>
      <c r="I37" s="82"/>
      <c r="J37" s="82"/>
      <c r="K37" s="82"/>
    </row>
    <row r="38" spans="2:11" ht="14.5" x14ac:dyDescent="0.4">
      <c r="B38" s="82"/>
      <c r="C38" s="82"/>
      <c r="D38" s="82"/>
      <c r="E38" s="82"/>
      <c r="F38" s="82"/>
      <c r="G38" s="82"/>
      <c r="H38" s="82"/>
      <c r="I38" s="82"/>
      <c r="J38" s="82"/>
    </row>
  </sheetData>
  <mergeCells count="1">
    <mergeCell ref="A1:P1"/>
  </mergeCells>
  <pageMargins left="0.7" right="0.7" top="0.75" bottom="0.75" header="0.3" footer="0.3"/>
  <pageSetup scale="8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J24"/>
  <sheetViews>
    <sheetView topLeftCell="A11" workbookViewId="0">
      <selection activeCell="B2" sqref="B2:J3"/>
    </sheetView>
  </sheetViews>
  <sheetFormatPr defaultColWidth="9.33203125" defaultRowHeight="14.5" x14ac:dyDescent="0.4"/>
  <cols>
    <col min="1" max="2" width="9.33203125" style="82"/>
    <col min="3" max="3" width="21.109375" style="82" customWidth="1"/>
    <col min="4" max="4" width="14.109375" style="82" customWidth="1"/>
    <col min="5" max="5" width="11.44140625" style="82" customWidth="1"/>
    <col min="6" max="6" width="13" style="82" customWidth="1"/>
    <col min="7" max="7" width="27.33203125" style="82" customWidth="1"/>
    <col min="8" max="8" width="11.109375" style="82" customWidth="1"/>
    <col min="9" max="9" width="12.44140625" style="82" customWidth="1"/>
    <col min="10" max="16384" width="9.33203125" style="82"/>
  </cols>
  <sheetData>
    <row r="2" spans="2:10" x14ac:dyDescent="0.4">
      <c r="B2" s="124" t="s">
        <v>166</v>
      </c>
      <c r="C2" s="125"/>
      <c r="D2" s="125"/>
      <c r="E2" s="125"/>
      <c r="F2" s="125"/>
      <c r="G2" s="125"/>
      <c r="H2" s="125"/>
      <c r="I2" s="125"/>
      <c r="J2" s="126"/>
    </row>
    <row r="3" spans="2:10" x14ac:dyDescent="0.4">
      <c r="B3" s="127"/>
      <c r="C3" s="128"/>
      <c r="D3" s="128"/>
      <c r="E3" s="128"/>
      <c r="F3" s="128"/>
      <c r="G3" s="128"/>
      <c r="H3" s="128"/>
      <c r="I3" s="128"/>
      <c r="J3" s="129"/>
    </row>
    <row r="4" spans="2:10" x14ac:dyDescent="0.4">
      <c r="B4" s="94"/>
      <c r="J4" s="95"/>
    </row>
    <row r="5" spans="2:10" x14ac:dyDescent="0.4">
      <c r="B5" s="94"/>
      <c r="J5" s="95"/>
    </row>
    <row r="6" spans="2:10" x14ac:dyDescent="0.4">
      <c r="B6" s="94"/>
      <c r="C6" s="80" t="s">
        <v>105</v>
      </c>
      <c r="G6" s="80" t="s">
        <v>106</v>
      </c>
      <c r="J6" s="95"/>
    </row>
    <row r="7" spans="2:10" x14ac:dyDescent="0.4">
      <c r="B7" s="94"/>
      <c r="C7" s="85" t="s">
        <v>107</v>
      </c>
      <c r="E7" s="86">
        <f>CASHPROJ!E7</f>
        <v>0</v>
      </c>
      <c r="G7" s="85" t="s">
        <v>108</v>
      </c>
      <c r="I7" s="93">
        <v>0</v>
      </c>
      <c r="J7" s="95"/>
    </row>
    <row r="8" spans="2:10" x14ac:dyDescent="0.4">
      <c r="B8" s="94"/>
      <c r="C8" s="85" t="s">
        <v>109</v>
      </c>
      <c r="E8" s="86">
        <f>CASHPROJ!D17</f>
        <v>0</v>
      </c>
      <c r="G8" s="85" t="s">
        <v>110</v>
      </c>
      <c r="I8" s="93">
        <v>0</v>
      </c>
      <c r="J8" s="95"/>
    </row>
    <row r="9" spans="2:10" x14ac:dyDescent="0.4">
      <c r="B9" s="94"/>
      <c r="C9" s="85" t="s">
        <v>111</v>
      </c>
      <c r="E9" s="86">
        <f>CASHPROJ!D13</f>
        <v>0</v>
      </c>
      <c r="G9" s="85" t="s">
        <v>112</v>
      </c>
      <c r="I9" s="96">
        <v>396</v>
      </c>
      <c r="J9" s="95"/>
    </row>
    <row r="10" spans="2:10" x14ac:dyDescent="0.4">
      <c r="B10" s="94"/>
      <c r="C10" s="80" t="s">
        <v>113</v>
      </c>
      <c r="E10" s="86">
        <f>SUM(E7:E9)</f>
        <v>0</v>
      </c>
      <c r="G10" s="80" t="s">
        <v>114</v>
      </c>
      <c r="I10" s="96">
        <f>SUM(I7:I9)</f>
        <v>396</v>
      </c>
      <c r="J10" s="95"/>
    </row>
    <row r="11" spans="2:10" x14ac:dyDescent="0.4">
      <c r="B11" s="94"/>
      <c r="E11" s="86"/>
      <c r="I11" s="96"/>
      <c r="J11" s="95"/>
    </row>
    <row r="12" spans="2:10" x14ac:dyDescent="0.4">
      <c r="B12" s="94"/>
      <c r="C12" s="80" t="s">
        <v>115</v>
      </c>
      <c r="E12" s="86"/>
      <c r="G12" s="80" t="s">
        <v>116</v>
      </c>
      <c r="I12" s="96"/>
      <c r="J12" s="95"/>
    </row>
    <row r="13" spans="2:10" x14ac:dyDescent="0.4">
      <c r="B13" s="94"/>
      <c r="C13" s="85" t="s">
        <v>117</v>
      </c>
      <c r="E13" s="86">
        <v>0</v>
      </c>
      <c r="G13" s="85" t="s">
        <v>118</v>
      </c>
      <c r="I13" s="96">
        <f>15000-I9</f>
        <v>14604</v>
      </c>
      <c r="J13" s="95"/>
    </row>
    <row r="14" spans="2:10" x14ac:dyDescent="0.4">
      <c r="B14" s="94"/>
      <c r="C14" s="85" t="s">
        <v>119</v>
      </c>
      <c r="E14" s="86">
        <f>CASHPROJ!D16</f>
        <v>0</v>
      </c>
      <c r="G14" s="85" t="s">
        <v>120</v>
      </c>
      <c r="I14" s="96">
        <v>0</v>
      </c>
      <c r="J14" s="95"/>
    </row>
    <row r="15" spans="2:10" x14ac:dyDescent="0.4">
      <c r="B15" s="94"/>
      <c r="C15" s="85" t="s">
        <v>121</v>
      </c>
      <c r="E15" s="86">
        <v>0</v>
      </c>
      <c r="G15" s="85" t="s">
        <v>122</v>
      </c>
      <c r="I15" s="96">
        <v>0</v>
      </c>
      <c r="J15" s="95"/>
    </row>
    <row r="16" spans="2:10" x14ac:dyDescent="0.4">
      <c r="B16" s="94"/>
      <c r="C16" s="85" t="s">
        <v>154</v>
      </c>
      <c r="E16" s="86">
        <f>E14</f>
        <v>0</v>
      </c>
      <c r="G16" s="80" t="s">
        <v>123</v>
      </c>
      <c r="I16" s="96">
        <f>SUM(I13:I15)</f>
        <v>14604</v>
      </c>
      <c r="J16" s="95"/>
    </row>
    <row r="17" spans="2:10" x14ac:dyDescent="0.4">
      <c r="B17" s="94"/>
      <c r="C17" s="85" t="s">
        <v>124</v>
      </c>
      <c r="E17" s="86">
        <f>CASHPROJ!D14+CASHPROJ!D19+CASHPROJ!D15</f>
        <v>0</v>
      </c>
      <c r="I17" s="96"/>
      <c r="J17" s="95"/>
    </row>
    <row r="18" spans="2:10" x14ac:dyDescent="0.4">
      <c r="B18" s="94"/>
      <c r="C18" s="85" t="s">
        <v>125</v>
      </c>
      <c r="E18" s="86">
        <v>0</v>
      </c>
      <c r="G18" s="80" t="s">
        <v>126</v>
      </c>
      <c r="I18" s="96"/>
      <c r="J18" s="95"/>
    </row>
    <row r="19" spans="2:10" x14ac:dyDescent="0.4">
      <c r="B19" s="94"/>
      <c r="C19" s="85" t="s">
        <v>127</v>
      </c>
      <c r="E19" s="86">
        <f>E17-E18</f>
        <v>0</v>
      </c>
      <c r="G19" s="85" t="s">
        <v>128</v>
      </c>
      <c r="I19" s="96">
        <f>CASHPROJ!D7</f>
        <v>0</v>
      </c>
      <c r="J19" s="95"/>
    </row>
    <row r="20" spans="2:10" x14ac:dyDescent="0.4">
      <c r="B20" s="94"/>
      <c r="C20" s="85" t="s">
        <v>129</v>
      </c>
      <c r="E20" s="86">
        <f>CASHPROJ!D18</f>
        <v>0</v>
      </c>
      <c r="G20" s="85" t="s">
        <v>130</v>
      </c>
      <c r="I20" s="96">
        <v>0</v>
      </c>
      <c r="J20" s="95"/>
    </row>
    <row r="21" spans="2:10" x14ac:dyDescent="0.4">
      <c r="B21" s="94"/>
      <c r="C21" s="80" t="s">
        <v>131</v>
      </c>
      <c r="E21" s="86">
        <f>E13+E16+E19+E20</f>
        <v>0</v>
      </c>
      <c r="G21" s="80" t="s">
        <v>132</v>
      </c>
      <c r="I21" s="96">
        <f>SUM(I19:I20)</f>
        <v>0</v>
      </c>
      <c r="J21" s="95"/>
    </row>
    <row r="22" spans="2:10" x14ac:dyDescent="0.4">
      <c r="B22" s="94"/>
      <c r="E22" s="86"/>
      <c r="I22" s="96"/>
      <c r="J22" s="95"/>
    </row>
    <row r="23" spans="2:10" x14ac:dyDescent="0.4">
      <c r="B23" s="94"/>
      <c r="C23" s="97" t="s">
        <v>133</v>
      </c>
      <c r="D23" s="98"/>
      <c r="E23" s="99">
        <f>E10+E21</f>
        <v>0</v>
      </c>
      <c r="F23" s="98"/>
      <c r="G23" s="100" t="s">
        <v>134</v>
      </c>
      <c r="H23" s="98"/>
      <c r="I23" s="101">
        <f>I10+I16+I21</f>
        <v>15000</v>
      </c>
      <c r="J23" s="95"/>
    </row>
    <row r="24" spans="2:10" x14ac:dyDescent="0.4">
      <c r="B24" s="102"/>
      <c r="C24" s="103"/>
      <c r="D24" s="103"/>
      <c r="E24" s="103"/>
      <c r="F24" s="103"/>
      <c r="G24" s="103"/>
      <c r="H24" s="103"/>
      <c r="I24" s="104"/>
      <c r="J24" s="105"/>
    </row>
  </sheetData>
  <mergeCells count="1">
    <mergeCell ref="B2:J3"/>
  </mergeCells>
  <pageMargins left="0.7" right="0.7" top="0.75" bottom="0.75" header="0.3" footer="0.3"/>
  <pageSetup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8"/>
  <sheetViews>
    <sheetView workbookViewId="0">
      <selection activeCell="C14" sqref="C14"/>
    </sheetView>
  </sheetViews>
  <sheetFormatPr defaultColWidth="9.33203125" defaultRowHeight="10.5" x14ac:dyDescent="0.25"/>
  <cols>
    <col min="1" max="1" width="10.44140625" customWidth="1"/>
    <col min="3" max="3" width="16.109375" customWidth="1"/>
    <col min="7" max="7" width="14.33203125" customWidth="1"/>
    <col min="9" max="9" width="9.88671875" customWidth="1"/>
    <col min="10" max="10" width="12.109375" customWidth="1"/>
    <col min="11" max="11" width="14" customWidth="1"/>
    <col min="12" max="12" width="14.109375" customWidth="1"/>
  </cols>
  <sheetData>
    <row r="1" spans="1:12" x14ac:dyDescent="0.25">
      <c r="A1" s="1" t="s">
        <v>17</v>
      </c>
      <c r="B1" s="2"/>
      <c r="C1" s="2"/>
      <c r="D1" s="2"/>
      <c r="E1" s="2"/>
      <c r="F1" s="2"/>
      <c r="G1" s="2"/>
      <c r="H1" s="2"/>
      <c r="I1" s="3"/>
      <c r="J1" s="2"/>
      <c r="K1" s="3" t="s">
        <v>18</v>
      </c>
      <c r="L1" s="4"/>
    </row>
    <row r="2" spans="1:12" x14ac:dyDescent="0.25">
      <c r="A2" s="5" t="s">
        <v>19</v>
      </c>
      <c r="J2" s="6" t="s">
        <v>20</v>
      </c>
      <c r="K2" s="6" t="s">
        <v>21</v>
      </c>
      <c r="L2" s="7" t="s">
        <v>22</v>
      </c>
    </row>
    <row r="3" spans="1:12" x14ac:dyDescent="0.25">
      <c r="A3" s="5" t="s">
        <v>23</v>
      </c>
      <c r="I3" t="s">
        <v>24</v>
      </c>
      <c r="J3" s="8">
        <f>-PPMT(A_3%/12,1,A_2,A_1)</f>
        <v>358.32003823569789</v>
      </c>
      <c r="K3" s="8">
        <f t="shared" ref="K3:K38" si="0">A_4-J3</f>
        <v>-358.32003823569789</v>
      </c>
      <c r="L3" s="9">
        <f>C8-J3</f>
        <v>24641.679961764301</v>
      </c>
    </row>
    <row r="4" spans="1:12" x14ac:dyDescent="0.25">
      <c r="A4" s="5" t="s">
        <v>25</v>
      </c>
      <c r="I4" t="s">
        <v>26</v>
      </c>
      <c r="J4" s="8">
        <f>-PPMT(A_3%/12,2,A_2,A_1)</f>
        <v>360.11163842687637</v>
      </c>
      <c r="K4" s="8">
        <f t="shared" si="0"/>
        <v>-360.11163842687637</v>
      </c>
      <c r="L4" s="9">
        <f t="shared" ref="L4:L38" si="1">L3-J4</f>
        <v>24281.568323337426</v>
      </c>
    </row>
    <row r="5" spans="1:12" x14ac:dyDescent="0.25">
      <c r="A5" s="5" t="s">
        <v>27</v>
      </c>
      <c r="I5" t="s">
        <v>28</v>
      </c>
      <c r="J5" s="8">
        <f>-PPMT(A_3%/12,3,A_2,A_1)</f>
        <v>361.91219661901073</v>
      </c>
      <c r="K5" s="8">
        <f t="shared" si="0"/>
        <v>-361.91219661901073</v>
      </c>
      <c r="L5" s="9">
        <f t="shared" si="1"/>
        <v>23919.656126718415</v>
      </c>
    </row>
    <row r="6" spans="1:12" x14ac:dyDescent="0.25">
      <c r="A6" s="5" t="s">
        <v>29</v>
      </c>
      <c r="I6" t="s">
        <v>30</v>
      </c>
      <c r="J6" s="8">
        <f>-PPMT(A_3%/12,4,A_2,A_1)</f>
        <v>363.72175760210581</v>
      </c>
      <c r="K6" s="8">
        <f t="shared" si="0"/>
        <v>-363.72175760210581</v>
      </c>
      <c r="L6" s="9">
        <f t="shared" si="1"/>
        <v>23555.934369116309</v>
      </c>
    </row>
    <row r="7" spans="1:12" ht="11" thickBot="1" x14ac:dyDescent="0.3">
      <c r="A7" s="5"/>
      <c r="I7" t="s">
        <v>31</v>
      </c>
      <c r="J7" s="8">
        <f>-PPMT(A_3%/12,5,A_2,A_1)</f>
        <v>365.54036639011633</v>
      </c>
      <c r="K7" s="8">
        <f t="shared" si="0"/>
        <v>-365.54036639011633</v>
      </c>
      <c r="L7" s="9">
        <f t="shared" si="1"/>
        <v>23190.394002726192</v>
      </c>
    </row>
    <row r="8" spans="1:12" ht="13" thickBot="1" x14ac:dyDescent="0.3">
      <c r="A8" s="5" t="s">
        <v>32</v>
      </c>
      <c r="C8" s="10">
        <v>25000</v>
      </c>
      <c r="I8" t="s">
        <v>33</v>
      </c>
      <c r="J8" s="8">
        <f>-PPMT(A_3%/12,6,A_2,A_1)</f>
        <v>367.36806822206694</v>
      </c>
      <c r="K8" s="8">
        <f t="shared" si="0"/>
        <v>-367.36806822206694</v>
      </c>
      <c r="L8" s="9">
        <f t="shared" si="1"/>
        <v>22823.025934504127</v>
      </c>
    </row>
    <row r="9" spans="1:12" ht="11" thickBot="1" x14ac:dyDescent="0.3">
      <c r="A9" s="5"/>
      <c r="I9" t="s">
        <v>34</v>
      </c>
      <c r="J9" s="8">
        <f>-PPMT(A_3%/12,7,A_2,A_1)</f>
        <v>369.20490856317724</v>
      </c>
      <c r="K9" s="8">
        <f t="shared" si="0"/>
        <v>-369.20490856317724</v>
      </c>
      <c r="L9" s="9">
        <f t="shared" si="1"/>
        <v>22453.82102594095</v>
      </c>
    </row>
    <row r="10" spans="1:12" ht="11" thickBot="1" x14ac:dyDescent="0.3">
      <c r="A10" s="5" t="s">
        <v>35</v>
      </c>
      <c r="C10" s="11">
        <v>60</v>
      </c>
      <c r="D10">
        <v>1</v>
      </c>
      <c r="I10" t="s">
        <v>36</v>
      </c>
      <c r="J10" s="8">
        <f>-PPMT(A_3%/12,8,A_2,A_1)</f>
        <v>371.05093310599312</v>
      </c>
      <c r="K10" s="8">
        <f t="shared" si="0"/>
        <v>-371.05093310599312</v>
      </c>
      <c r="L10" s="9">
        <f t="shared" si="1"/>
        <v>22082.770092834955</v>
      </c>
    </row>
    <row r="11" spans="1:12" ht="11" thickBot="1" x14ac:dyDescent="0.3">
      <c r="A11" s="5"/>
      <c r="I11" t="s">
        <v>37</v>
      </c>
      <c r="J11" s="8">
        <f>-PPMT(A_3%/12,9,A_2,A_1)</f>
        <v>372.90618777152304</v>
      </c>
      <c r="K11" s="8">
        <f t="shared" si="0"/>
        <v>-372.90618777152304</v>
      </c>
      <c r="L11" s="9">
        <f t="shared" si="1"/>
        <v>21709.86390506343</v>
      </c>
    </row>
    <row r="12" spans="1:12" ht="11" thickBot="1" x14ac:dyDescent="0.3">
      <c r="A12" s="5" t="s">
        <v>38</v>
      </c>
      <c r="C12" s="11">
        <v>6</v>
      </c>
      <c r="I12" t="s">
        <v>39</v>
      </c>
      <c r="J12" s="8">
        <f>-PPMT(A_3%/12,10,A_2,A_1)</f>
        <v>374.77071871038078</v>
      </c>
      <c r="K12" s="8">
        <f t="shared" si="0"/>
        <v>-374.77071871038078</v>
      </c>
      <c r="L12" s="9">
        <f t="shared" si="1"/>
        <v>21335.09318635305</v>
      </c>
    </row>
    <row r="13" spans="1:12" ht="11" thickBot="1" x14ac:dyDescent="0.3">
      <c r="A13" s="5"/>
      <c r="I13" t="s">
        <v>40</v>
      </c>
      <c r="J13" s="8">
        <f>-PPMT(A_3%/12,11,A_2,A_1)</f>
        <v>376.64457230393259</v>
      </c>
      <c r="K13" s="8">
        <f t="shared" si="0"/>
        <v>-376.64457230393259</v>
      </c>
      <c r="L13" s="9">
        <f t="shared" si="1"/>
        <v>20958.448614049117</v>
      </c>
    </row>
    <row r="14" spans="1:12" ht="11" thickBot="1" x14ac:dyDescent="0.3">
      <c r="A14" s="5" t="s">
        <v>41</v>
      </c>
      <c r="C14" s="12">
        <v>0</v>
      </c>
      <c r="I14" t="s">
        <v>42</v>
      </c>
      <c r="J14" s="8">
        <f>-PPMT(A_3%/12,12,A_2,A_1)</f>
        <v>378.52779516545229</v>
      </c>
      <c r="K14" s="8">
        <f t="shared" si="0"/>
        <v>-378.52779516545229</v>
      </c>
      <c r="L14" s="9">
        <f t="shared" si="1"/>
        <v>20579.920818883664</v>
      </c>
    </row>
    <row r="15" spans="1:12" x14ac:dyDescent="0.25">
      <c r="A15" s="5"/>
      <c r="I15" t="s">
        <v>43</v>
      </c>
      <c r="J15" s="8">
        <f>-PPMT(A_3%/12,13,A_2,A_1)</f>
        <v>380.42043414127954</v>
      </c>
      <c r="K15" s="8">
        <f t="shared" si="0"/>
        <v>-380.42043414127954</v>
      </c>
      <c r="L15" s="9">
        <f t="shared" si="1"/>
        <v>20199.500384742383</v>
      </c>
    </row>
    <row r="16" spans="1:12" x14ac:dyDescent="0.25">
      <c r="A16" s="5"/>
      <c r="I16" t="s">
        <v>44</v>
      </c>
      <c r="J16" s="8">
        <f>-PPMT(A_3%/12,14,A_2,A_1)</f>
        <v>382.32253631198597</v>
      </c>
      <c r="K16" s="8">
        <f t="shared" si="0"/>
        <v>-382.32253631198597</v>
      </c>
      <c r="L16" s="9">
        <f t="shared" si="1"/>
        <v>19817.177848430398</v>
      </c>
    </row>
    <row r="17" spans="1:12" x14ac:dyDescent="0.25">
      <c r="A17" s="5"/>
      <c r="C17">
        <f>A_4*12</f>
        <v>0</v>
      </c>
      <c r="I17" t="s">
        <v>45</v>
      </c>
      <c r="J17" s="8">
        <f>-PPMT(A_3%/12,15,A_2,A_1)</f>
        <v>384.23414899354589</v>
      </c>
      <c r="K17" s="8">
        <f t="shared" si="0"/>
        <v>-384.23414899354589</v>
      </c>
      <c r="L17" s="9">
        <f t="shared" si="1"/>
        <v>19432.943699436852</v>
      </c>
    </row>
    <row r="18" spans="1:12" x14ac:dyDescent="0.25">
      <c r="A18" s="5"/>
      <c r="I18" t="s">
        <v>46</v>
      </c>
      <c r="J18" s="8">
        <f>-PPMT(A_3%/12,16,A_2,A_1)</f>
        <v>386.15531973851358</v>
      </c>
      <c r="K18" s="8">
        <f t="shared" si="0"/>
        <v>-386.15531973851358</v>
      </c>
      <c r="L18" s="9">
        <f t="shared" si="1"/>
        <v>19046.788379698337</v>
      </c>
    </row>
    <row r="19" spans="1:12" x14ac:dyDescent="0.25">
      <c r="A19" s="5"/>
      <c r="G19" s="8">
        <f>SUM(J3:J14)</f>
        <v>4420.0791811163326</v>
      </c>
      <c r="I19" t="s">
        <v>47</v>
      </c>
      <c r="J19" s="8">
        <f>-PPMT(A_3%/12,17,A_2,A_1)</f>
        <v>388.08609633720619</v>
      </c>
      <c r="K19" s="8">
        <f t="shared" si="0"/>
        <v>-388.08609633720619</v>
      </c>
      <c r="L19" s="9">
        <f t="shared" si="1"/>
        <v>18658.70228336113</v>
      </c>
    </row>
    <row r="20" spans="1:12" x14ac:dyDescent="0.25">
      <c r="A20" s="5"/>
      <c r="G20" s="8">
        <f>SUM(J3:J14)</f>
        <v>4420.0791811163326</v>
      </c>
      <c r="I20" t="s">
        <v>48</v>
      </c>
      <c r="J20" s="8">
        <f>-PPMT(A_3%/12,18,A_2,A_1)</f>
        <v>390.02652681889219</v>
      </c>
      <c r="K20" s="8">
        <f t="shared" si="0"/>
        <v>-390.02652681889219</v>
      </c>
      <c r="L20" s="9">
        <f t="shared" si="1"/>
        <v>18268.675756542238</v>
      </c>
    </row>
    <row r="21" spans="1:12" x14ac:dyDescent="0.25">
      <c r="A21" s="5"/>
      <c r="I21" t="s">
        <v>49</v>
      </c>
      <c r="J21" s="8">
        <f>-PPMT(A_3%/12,19,A_2,A_1)</f>
        <v>391.97665945298667</v>
      </c>
      <c r="K21" s="8">
        <f t="shared" si="0"/>
        <v>-391.97665945298667</v>
      </c>
      <c r="L21" s="9">
        <f t="shared" si="1"/>
        <v>17876.699097089251</v>
      </c>
    </row>
    <row r="22" spans="1:12" x14ac:dyDescent="0.25">
      <c r="A22" s="5"/>
      <c r="C22">
        <v>17680.32</v>
      </c>
      <c r="I22" t="s">
        <v>50</v>
      </c>
      <c r="J22" s="8">
        <f>-PPMT(A_3%/12,20,A_2,A_1)</f>
        <v>393.93654275025165</v>
      </c>
      <c r="K22" s="8">
        <f t="shared" si="0"/>
        <v>-393.93654275025165</v>
      </c>
      <c r="L22" s="9">
        <f t="shared" si="1"/>
        <v>17482.762554338999</v>
      </c>
    </row>
    <row r="23" spans="1:12" x14ac:dyDescent="0.25">
      <c r="A23" s="5"/>
      <c r="C23">
        <v>9396.85</v>
      </c>
      <c r="I23" t="s">
        <v>51</v>
      </c>
      <c r="J23" s="8">
        <f>-PPMT(A_3%/12,21,A_2,A_1)</f>
        <v>395.90622546400289</v>
      </c>
      <c r="K23" s="8">
        <f t="shared" si="0"/>
        <v>-395.90622546400289</v>
      </c>
      <c r="L23" s="9">
        <f t="shared" si="1"/>
        <v>17086.856328874997</v>
      </c>
    </row>
    <row r="24" spans="1:12" x14ac:dyDescent="0.25">
      <c r="A24" s="5"/>
      <c r="C24">
        <v>3758.74</v>
      </c>
      <c r="I24" t="s">
        <v>52</v>
      </c>
      <c r="J24" s="8">
        <f>-PPMT(A_3%/12,22,A_2,A_1)</f>
        <v>397.88575659132289</v>
      </c>
      <c r="K24" s="8">
        <f t="shared" si="0"/>
        <v>-397.88575659132289</v>
      </c>
      <c r="L24" s="9">
        <f t="shared" si="1"/>
        <v>16688.970572283673</v>
      </c>
    </row>
    <row r="25" spans="1:12" x14ac:dyDescent="0.25">
      <c r="A25" s="5"/>
      <c r="C25" s="13">
        <v>2970.54</v>
      </c>
      <c r="I25" t="s">
        <v>53</v>
      </c>
      <c r="J25" s="8">
        <f>-PPMT(A_3%/12,23,A_2,A_1)</f>
        <v>399.87518537427945</v>
      </c>
      <c r="K25" s="8">
        <f t="shared" si="0"/>
        <v>-399.87518537427945</v>
      </c>
      <c r="L25" s="9">
        <f t="shared" si="1"/>
        <v>16289.095386909394</v>
      </c>
    </row>
    <row r="26" spans="1:12" x14ac:dyDescent="0.25">
      <c r="A26" s="5"/>
      <c r="I26" t="s">
        <v>54</v>
      </c>
      <c r="J26" s="8">
        <f>-PPMT(A_3%/12,24,A_2,A_1)</f>
        <v>401.87456130115089</v>
      </c>
      <c r="K26" s="8">
        <f t="shared" si="0"/>
        <v>-401.87456130115089</v>
      </c>
      <c r="L26" s="9">
        <f t="shared" si="1"/>
        <v>15887.220825608243</v>
      </c>
    </row>
    <row r="27" spans="1:12" x14ac:dyDescent="0.25">
      <c r="A27" s="5"/>
      <c r="I27" t="s">
        <v>54</v>
      </c>
      <c r="J27" s="8">
        <f>-PPMT(A_3%/12,25,A_2,A_1)</f>
        <v>403.88393410765661</v>
      </c>
      <c r="K27" s="8">
        <f t="shared" si="0"/>
        <v>-403.88393410765661</v>
      </c>
      <c r="L27" s="9">
        <f t="shared" si="1"/>
        <v>15483.336891500587</v>
      </c>
    </row>
    <row r="28" spans="1:12" x14ac:dyDescent="0.25">
      <c r="A28" s="5"/>
      <c r="C28">
        <f>SUM(C22:C27)</f>
        <v>33806.449999999997</v>
      </c>
      <c r="I28" t="s">
        <v>55</v>
      </c>
      <c r="J28" s="8">
        <f>-PPMT(A_3%/12,26,A_2,A_1)</f>
        <v>405.90335377819497</v>
      </c>
      <c r="K28" s="8">
        <f t="shared" si="0"/>
        <v>-405.90335377819497</v>
      </c>
      <c r="L28" s="9">
        <f t="shared" si="1"/>
        <v>15077.433537722392</v>
      </c>
    </row>
    <row r="29" spans="1:12" x14ac:dyDescent="0.25">
      <c r="A29" s="5"/>
      <c r="I29" t="s">
        <v>56</v>
      </c>
      <c r="J29" s="8">
        <f>-PPMT(A_3%/12,27,A_2,A_1)</f>
        <v>407.93287054708594</v>
      </c>
      <c r="K29" s="8">
        <f t="shared" si="0"/>
        <v>-407.93287054708594</v>
      </c>
      <c r="L29" s="9">
        <f t="shared" si="1"/>
        <v>14669.500667175307</v>
      </c>
    </row>
    <row r="30" spans="1:12" x14ac:dyDescent="0.25">
      <c r="A30" s="5"/>
      <c r="I30" t="s">
        <v>57</v>
      </c>
      <c r="J30" s="8">
        <f>-PPMT(A_3%/12,28,A_2,A_1)</f>
        <v>409.97253489982131</v>
      </c>
      <c r="K30" s="8">
        <f t="shared" si="0"/>
        <v>-409.97253489982131</v>
      </c>
      <c r="L30" s="9">
        <f t="shared" si="1"/>
        <v>14259.528132275485</v>
      </c>
    </row>
    <row r="31" spans="1:12" x14ac:dyDescent="0.25">
      <c r="A31" s="5"/>
      <c r="I31" t="s">
        <v>58</v>
      </c>
      <c r="J31" s="8">
        <f>-PPMT(A_3%/12,29,A_2,A_1)</f>
        <v>412.02239757432045</v>
      </c>
      <c r="K31" s="8">
        <f t="shared" si="0"/>
        <v>-412.02239757432045</v>
      </c>
      <c r="L31" s="9">
        <f t="shared" si="1"/>
        <v>13847.505734701164</v>
      </c>
    </row>
    <row r="32" spans="1:12" x14ac:dyDescent="0.25">
      <c r="A32" s="5"/>
      <c r="I32" t="s">
        <v>59</v>
      </c>
      <c r="J32" s="8">
        <f>-PPMT(A_3%/12,30,A_2,A_1)</f>
        <v>414.082509562192</v>
      </c>
      <c r="K32" s="8">
        <f t="shared" si="0"/>
        <v>-414.082509562192</v>
      </c>
      <c r="L32" s="9">
        <f t="shared" si="1"/>
        <v>13433.423225138973</v>
      </c>
    </row>
    <row r="33" spans="1:12" x14ac:dyDescent="0.25">
      <c r="A33" s="5"/>
      <c r="I33" t="s">
        <v>60</v>
      </c>
      <c r="J33" s="8">
        <f>-PPMT(A_3%/12,31,A_2,A_1)</f>
        <v>416.15292211000298</v>
      </c>
      <c r="K33" s="8">
        <f t="shared" si="0"/>
        <v>-416.15292211000298</v>
      </c>
      <c r="L33" s="9">
        <f t="shared" si="1"/>
        <v>13017.27030302897</v>
      </c>
    </row>
    <row r="34" spans="1:12" x14ac:dyDescent="0.25">
      <c r="A34" s="5"/>
      <c r="G34" s="8">
        <f>SUM(J3:J14)</f>
        <v>4420.0791811163326</v>
      </c>
      <c r="I34" t="s">
        <v>61</v>
      </c>
      <c r="J34" s="8">
        <f>-PPMT(A_3%/12,32,A_2,A_1)</f>
        <v>418.23368672055301</v>
      </c>
      <c r="K34" s="8">
        <f t="shared" si="0"/>
        <v>-418.23368672055301</v>
      </c>
      <c r="L34" s="9">
        <f t="shared" si="1"/>
        <v>12599.036616308418</v>
      </c>
    </row>
    <row r="35" spans="1:12" x14ac:dyDescent="0.25">
      <c r="A35" s="5"/>
      <c r="I35" t="s">
        <v>62</v>
      </c>
      <c r="J35" s="8">
        <f>-PPMT(A_3%/12,33,A_2,A_1)</f>
        <v>420.32485515415584</v>
      </c>
      <c r="K35" s="8">
        <f t="shared" si="0"/>
        <v>-420.32485515415584</v>
      </c>
      <c r="L35" s="9">
        <f t="shared" si="1"/>
        <v>12178.711761154262</v>
      </c>
    </row>
    <row r="36" spans="1:12" x14ac:dyDescent="0.25">
      <c r="A36" s="5"/>
      <c r="I36" t="s">
        <v>63</v>
      </c>
      <c r="J36" s="8">
        <f>-PPMT(A_3%/12,34,A_2,A_1)</f>
        <v>422.42647942992653</v>
      </c>
      <c r="K36" s="8">
        <f t="shared" si="0"/>
        <v>-422.42647942992653</v>
      </c>
      <c r="L36" s="9">
        <f t="shared" si="1"/>
        <v>11756.285281724335</v>
      </c>
    </row>
    <row r="37" spans="1:12" x14ac:dyDescent="0.25">
      <c r="A37" s="5"/>
      <c r="I37" t="s">
        <v>64</v>
      </c>
      <c r="J37" s="8">
        <f>-PPMT(A_3%/12,35,A_2,A_1)</f>
        <v>424.53861182707618</v>
      </c>
      <c r="K37" s="8">
        <f t="shared" si="0"/>
        <v>-424.53861182707618</v>
      </c>
      <c r="L37" s="9">
        <f t="shared" si="1"/>
        <v>11331.746669897258</v>
      </c>
    </row>
    <row r="38" spans="1:12" x14ac:dyDescent="0.25">
      <c r="A38" s="14"/>
      <c r="B38" s="15"/>
      <c r="C38" s="15"/>
      <c r="D38" s="15"/>
      <c r="E38" s="15"/>
      <c r="F38" s="15"/>
      <c r="G38" s="15"/>
      <c r="H38" s="15"/>
      <c r="I38" s="15" t="s">
        <v>65</v>
      </c>
      <c r="J38" s="16">
        <f>-PPMT(A_3%/12,36,A_2,A_1)</f>
        <v>426.66130488621161</v>
      </c>
      <c r="K38" s="16">
        <f t="shared" si="0"/>
        <v>-426.66130488621161</v>
      </c>
      <c r="L38" s="17">
        <f t="shared" si="1"/>
        <v>10905.085365011048</v>
      </c>
    </row>
  </sheetData>
  <phoneticPr fontId="2" type="noConversion"/>
  <pageMargins left="0.75" right="0.75" top="1" bottom="1" header="0.5" footer="0.5"/>
  <pageSetup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CASHPROJ</vt:lpstr>
      <vt:lpstr>Revenue Analysis</vt:lpstr>
      <vt:lpstr>Notes</vt:lpstr>
      <vt:lpstr>Uses &amp; Sources of Funds</vt:lpstr>
      <vt:lpstr>Opening Balance Sheet</vt:lpstr>
      <vt:lpstr>AMORTIZ</vt:lpstr>
      <vt:lpstr>A_1</vt:lpstr>
      <vt:lpstr>A_2</vt:lpstr>
      <vt:lpstr>A_3</vt:lpstr>
      <vt:lpstr>A_4</vt:lpstr>
      <vt:lpstr>CASHPROJ!Print_Area</vt:lpstr>
      <vt:lpstr>Notes!Print_Area</vt:lpstr>
      <vt:lpstr>'Revenue Analysis'!Print_Area</vt:lpstr>
      <vt:lpstr>Print_Area</vt:lpstr>
    </vt:vector>
  </TitlesOfParts>
  <Company>SBDC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SBDC_12-2</dc:creator>
  <cp:lastModifiedBy>Amy Amoroso</cp:lastModifiedBy>
  <cp:lastPrinted>2012-01-24T14:09:23Z</cp:lastPrinted>
  <dcterms:created xsi:type="dcterms:W3CDTF">1999-11-30T15:48:17Z</dcterms:created>
  <dcterms:modified xsi:type="dcterms:W3CDTF">2021-07-02T19:17:56Z</dcterms:modified>
</cp:coreProperties>
</file>